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960" activeTab="4"/>
  </bookViews>
  <sheets>
    <sheet name="Organizacija oddelkov 2016-17" sheetId="1" r:id="rId1"/>
    <sheet name="Sistemizacija 2016-17-normativ" sheetId="2" r:id="rId2"/>
    <sheet name="Sistemizacija 2016-17-odobrena" sheetId="3" r:id="rId3"/>
    <sheet name="Izračun ekonomske cene" sheetId="4" r:id="rId4"/>
    <sheet name="Enotna ekonomska cena" sheetId="5" r:id="rId5"/>
    <sheet name="Plačila staršev za oskrbnino" sheetId="6" r:id="rId6"/>
  </sheets>
  <externalReferences>
    <externalReference r:id="rId9"/>
    <externalReference r:id="rId10"/>
  </externalReferences>
  <definedNames/>
  <calcPr fullCalcOnLoad="1"/>
</workbook>
</file>

<file path=xl/comments2.xml><?xml version="1.0" encoding="utf-8"?>
<comments xmlns="http://schemas.openxmlformats.org/spreadsheetml/2006/main">
  <authors>
    <author>K&amp;L</author>
  </authors>
  <commentList>
    <comment ref="D84" authorId="0">
      <text>
        <r>
          <rPr>
            <sz val="9"/>
            <rFont val="Tahoma"/>
            <family val="2"/>
          </rPr>
          <t>10,64/8</t>
        </r>
      </text>
    </comment>
    <comment ref="D72" authorId="0">
      <text>
        <r>
          <rPr>
            <sz val="9"/>
            <rFont val="Tahoma"/>
            <family val="2"/>
          </rPr>
          <t>3,02/8</t>
        </r>
      </text>
    </comment>
    <comment ref="D60" authorId="0">
      <text>
        <r>
          <rPr>
            <sz val="9"/>
            <rFont val="Tahoma"/>
            <family val="2"/>
          </rPr>
          <t>23,42/8</t>
        </r>
      </text>
    </comment>
    <comment ref="D47" authorId="0">
      <text>
        <r>
          <rPr>
            <sz val="9"/>
            <rFont val="Tahoma"/>
            <family val="2"/>
          </rPr>
          <t>6,27/8</t>
        </r>
      </text>
    </comment>
    <comment ref="C35" authorId="0">
      <text>
        <r>
          <rPr>
            <b/>
            <sz val="9"/>
            <rFont val="Tahoma"/>
            <family val="2"/>
          </rPr>
          <t>K&amp;L:</t>
        </r>
        <r>
          <rPr>
            <sz val="9"/>
            <rFont val="Tahoma"/>
            <family val="2"/>
          </rPr>
          <t xml:space="preserve">
1.179m²+687m²</t>
        </r>
      </text>
    </comment>
  </commentList>
</comments>
</file>

<file path=xl/comments3.xml><?xml version="1.0" encoding="utf-8"?>
<comments xmlns="http://schemas.openxmlformats.org/spreadsheetml/2006/main">
  <authors>
    <author>karmen</author>
  </authors>
  <commentList>
    <comment ref="C22" authorId="0">
      <text>
        <r>
          <rPr>
            <b/>
            <sz val="9"/>
            <rFont val="Tahoma"/>
            <family val="2"/>
          </rPr>
          <t>karmen:</t>
        </r>
        <r>
          <rPr>
            <sz val="9"/>
            <rFont val="Tahoma"/>
            <family val="2"/>
          </rPr>
          <t xml:space="preserve">
Povečanje za 0,17 zaradi sporazuma o ureditvi medsebojnih razmerij ob prenehanju javnega zavoda vrtca Vančka šarha Maribor iz leta 1999</t>
        </r>
      </text>
    </comment>
  </commentList>
</comments>
</file>

<file path=xl/sharedStrings.xml><?xml version="1.0" encoding="utf-8"?>
<sst xmlns="http://schemas.openxmlformats.org/spreadsheetml/2006/main" count="422" uniqueCount="217">
  <si>
    <t xml:space="preserve">ŠTEVILO OTROK </t>
  </si>
  <si>
    <t xml:space="preserve">ŠTEVILO SKUPIN </t>
  </si>
  <si>
    <t>Delovno mesto</t>
  </si>
  <si>
    <t>Zakonski normativ</t>
  </si>
  <si>
    <t>Vzgojitelj</t>
  </si>
  <si>
    <t>Pomočnik vzgojitelja</t>
  </si>
  <si>
    <t>Pomočnik ravnatelja</t>
  </si>
  <si>
    <t>Svetovalni delavec</t>
  </si>
  <si>
    <t>Računovodja VI</t>
  </si>
  <si>
    <t>Poslovni sekretar VI</t>
  </si>
  <si>
    <t>Zaposleni v kuhinji</t>
  </si>
  <si>
    <t>Organizator prehrane</t>
  </si>
  <si>
    <t>Organizator zdravstveno-higienskega režima</t>
  </si>
  <si>
    <t>Čistilka</t>
  </si>
  <si>
    <t>Hišnik-vzdrževalec</t>
  </si>
  <si>
    <t>Perica</t>
  </si>
  <si>
    <t>6. čl. Pravilnika</t>
  </si>
  <si>
    <t>Skupaj:</t>
  </si>
  <si>
    <t>1/oddelek+sočasnost</t>
  </si>
  <si>
    <t>1/30 oddelkov</t>
  </si>
  <si>
    <t>1/15 oddelkov</t>
  </si>
  <si>
    <t>Izračun spodaj</t>
  </si>
  <si>
    <t>1/60 oddelkov</t>
  </si>
  <si>
    <t>1/18 oddelkov</t>
  </si>
  <si>
    <t>1/60 kg suhega preila na dan</t>
  </si>
  <si>
    <t>1/600m²</t>
  </si>
  <si>
    <t>OTROCI DO 2 LET (1. STAROSTNO OBDOBJE)</t>
  </si>
  <si>
    <t>Skupaj na dan (min)</t>
  </si>
  <si>
    <t>Skupaj na dan (ure)</t>
  </si>
  <si>
    <t>Št. otrok za zajtrk</t>
  </si>
  <si>
    <t xml:space="preserve">Št. otrok za kosilo </t>
  </si>
  <si>
    <t xml:space="preserve">Št. otrok za malico </t>
  </si>
  <si>
    <t>Delež delovnega časa</t>
  </si>
  <si>
    <t>OTROCI 2 DO 6 LET (2. STAROSTNO OBDOBJE)</t>
  </si>
  <si>
    <t>Čas za pripravo 1 obroka (min)</t>
  </si>
  <si>
    <t>Čas za pripravo vseh obrokov (min)</t>
  </si>
  <si>
    <t>Zap. št.</t>
  </si>
  <si>
    <t>Šifra DM</t>
  </si>
  <si>
    <t>Naziv delovnega mesta</t>
  </si>
  <si>
    <t>Št. delovnih mest</t>
  </si>
  <si>
    <t>Zaposleni v zavodu z zakonskimi normativi</t>
  </si>
  <si>
    <t>1.</t>
  </si>
  <si>
    <t>2.</t>
  </si>
  <si>
    <t>D037007</t>
  </si>
  <si>
    <t>3.</t>
  </si>
  <si>
    <t>D035001</t>
  </si>
  <si>
    <t>4.</t>
  </si>
  <si>
    <t>5.</t>
  </si>
  <si>
    <t>6.</t>
  </si>
  <si>
    <t>7.</t>
  </si>
  <si>
    <t>8.</t>
  </si>
  <si>
    <t>J034030</t>
  </si>
  <si>
    <t>9.</t>
  </si>
  <si>
    <t>10.</t>
  </si>
  <si>
    <t>11.</t>
  </si>
  <si>
    <t>J032001</t>
  </si>
  <si>
    <t>12.</t>
  </si>
  <si>
    <t>J034020</t>
  </si>
  <si>
    <t>13.</t>
  </si>
  <si>
    <t>SKUPAJ (I. Zaposleni v zavodu z zakonskimi normativi):</t>
  </si>
  <si>
    <t>II.</t>
  </si>
  <si>
    <t>Zaposleni – financiranje izven cene programov (8. čl. Pravilnika o metodologiji za oblikovanje cen programov v vrtcih, ki izvajajo javno službo)</t>
  </si>
  <si>
    <t>14.</t>
  </si>
  <si>
    <t>SKUPAJ (II. Zaposleni – financiranje izven cene programov):</t>
  </si>
  <si>
    <t>SKUPAJ (I.+II.)</t>
  </si>
  <si>
    <t>Ime oddelka</t>
  </si>
  <si>
    <t>Vrsta oddelka (homogen, heterogen, kombiniran +I. ali II. starostno obdobje</t>
  </si>
  <si>
    <t>Normativ</t>
  </si>
  <si>
    <t>POLŽKI</t>
  </si>
  <si>
    <t>Povečan/Znižan normativ</t>
  </si>
  <si>
    <t>Povečan +2</t>
  </si>
  <si>
    <t>Prvo starostno obdobje (homogen)</t>
  </si>
  <si>
    <t>ŽABICE</t>
  </si>
  <si>
    <t>ČEBELICE</t>
  </si>
  <si>
    <t>PIKAPOLONICE</t>
  </si>
  <si>
    <t>Drugo starostno obdobje (homogen)</t>
  </si>
  <si>
    <t>SKUPAJ:</t>
  </si>
  <si>
    <t>I.</t>
  </si>
  <si>
    <r>
      <t>Notranja igralna površina (m</t>
    </r>
    <r>
      <rPr>
        <b/>
        <sz val="11"/>
        <rFont val="Sylfaen"/>
        <family val="1"/>
      </rPr>
      <t>²)</t>
    </r>
  </si>
  <si>
    <t xml:space="preserve">Predlog </t>
  </si>
  <si>
    <t>Odobreno</t>
  </si>
  <si>
    <t>ORGANIZACIJA ODDELKOV V VRTCU HOČE IN ROGOZA - ŠOLSKO LETO 2016/2017</t>
  </si>
  <si>
    <t>VRTEC HOČE</t>
  </si>
  <si>
    <t>RAČKE</t>
  </si>
  <si>
    <t>MEDVEDKI</t>
  </si>
  <si>
    <t>VEVERIČKE</t>
  </si>
  <si>
    <t>ZAJČKI</t>
  </si>
  <si>
    <t>SRNICE</t>
  </si>
  <si>
    <t>MUCE</t>
  </si>
  <si>
    <t>VRTEC ROGOZA</t>
  </si>
  <si>
    <t>NAVIHANCI</t>
  </si>
  <si>
    <t>COFKI</t>
  </si>
  <si>
    <t>MEHURČKI</t>
  </si>
  <si>
    <t>RAZISKOVALCI</t>
  </si>
  <si>
    <t>USTVARJALCI</t>
  </si>
  <si>
    <t>/</t>
  </si>
  <si>
    <t>10 oddelkov</t>
  </si>
  <si>
    <t>5 oddelkov</t>
  </si>
  <si>
    <t>VRTEC HOČE IN ROGOZA</t>
  </si>
  <si>
    <t>SKUPAJ (vrtec Hoče in Rogoza)</t>
  </si>
  <si>
    <t>Št. otrok za malico (diete)*</t>
  </si>
  <si>
    <t>Št. otrok za kosilo (diete)*</t>
  </si>
  <si>
    <t>Št. otrok za zajtrk (diete)*</t>
  </si>
  <si>
    <t>ZAPOSLENI V KUHINJI - Vrtec Rogoza</t>
  </si>
  <si>
    <t>* 29 diet v šolskem letu 2016/2017</t>
  </si>
  <si>
    <t>ZAPOSLENI V KUHINJI - Vrtec Hoče</t>
  </si>
  <si>
    <t>2. odst. 6. člena Pravilnika</t>
  </si>
  <si>
    <t>Vodja enote (Rogoza)</t>
  </si>
  <si>
    <t>IZRAČUNI</t>
  </si>
  <si>
    <t>15.</t>
  </si>
  <si>
    <t>16.</t>
  </si>
  <si>
    <t>17.</t>
  </si>
  <si>
    <t>18.</t>
  </si>
  <si>
    <t>19.</t>
  </si>
  <si>
    <t>20.</t>
  </si>
  <si>
    <t>D0370005</t>
  </si>
  <si>
    <t>J016027</t>
  </si>
  <si>
    <t>D027017</t>
  </si>
  <si>
    <t>J034017</t>
  </si>
  <si>
    <t>D027026</t>
  </si>
  <si>
    <t>Vodja enote</t>
  </si>
  <si>
    <t>J026004, J026005</t>
  </si>
  <si>
    <t>Računalničar</t>
  </si>
  <si>
    <t>Povečan +1</t>
  </si>
  <si>
    <t>IZRAČUN EKONOMSKE CENE PROGRAMOV V VRTCIH OBČINE HOČE-SLIVNICA - vrtec Hoče in Rogoza</t>
  </si>
  <si>
    <t>A.</t>
  </si>
  <si>
    <t>Štev. otrok vpisanih v programe vrtcev (upoštevan najvišji normativ)</t>
  </si>
  <si>
    <t>B.</t>
  </si>
  <si>
    <t>Vzgojiteljice in pom. vzgojiteljic</t>
  </si>
  <si>
    <t>bruto plače</t>
  </si>
  <si>
    <t>prispevki in davki na bruto plače</t>
  </si>
  <si>
    <t>regres, jub. nagrade, solidarnostne pomoči</t>
  </si>
  <si>
    <t>prehrana in prevoz</t>
  </si>
  <si>
    <t>korekcija plač za 2%</t>
  </si>
  <si>
    <t>Skupaj 1+2+3+4+5+6</t>
  </si>
  <si>
    <t>C.</t>
  </si>
  <si>
    <t>Tehnični kader</t>
  </si>
  <si>
    <t xml:space="preserve">10. </t>
  </si>
  <si>
    <t>Skupaj 8+9+10+11+12+13</t>
  </si>
  <si>
    <t>D.</t>
  </si>
  <si>
    <t>21.</t>
  </si>
  <si>
    <t>Skupaj 15+16+17+18+19+20</t>
  </si>
  <si>
    <t>E.</t>
  </si>
  <si>
    <t>Materialni stroški</t>
  </si>
  <si>
    <t>F.</t>
  </si>
  <si>
    <t>Prehrana otrok</t>
  </si>
  <si>
    <t xml:space="preserve">G. </t>
  </si>
  <si>
    <t>Izračun cene</t>
  </si>
  <si>
    <t>skupaj plače vzg. in pom.: število otrok (najvišji normativ) : 12 mesecev</t>
  </si>
  <si>
    <t>plače tehnični kader: skupno število otrok :12 mesecev</t>
  </si>
  <si>
    <t>materialni stroški: število otrok :12 mesecev</t>
  </si>
  <si>
    <t>prehrana: število otrok : 12 mesecev</t>
  </si>
  <si>
    <t>Pripravila:</t>
  </si>
  <si>
    <t>Sabina Rebernik, računovodkinja</t>
  </si>
  <si>
    <t>€</t>
  </si>
  <si>
    <t>SEDAJ VELJAVNA EC PROGRAMOV V VRTCIH (od 1.8.2015)</t>
  </si>
  <si>
    <t>1. star. obd.</t>
  </si>
  <si>
    <t>2. star. obd.</t>
  </si>
  <si>
    <t>EKONOMSKA CENA ZA OTROKA NA MESEC</t>
  </si>
  <si>
    <t>V izračun je zajeto obdobje SEPTEMBER 2016-AVGUST 2017</t>
  </si>
  <si>
    <t>Administrativno tehnični kader</t>
  </si>
  <si>
    <t>IZRAČUN EKONOMSKE CENE PROGRAMOV V VRTCIH OBČINE HOČE-SLIVNICA - ENOTNA CENA</t>
  </si>
  <si>
    <t>SEDAJ VELJAVNA EC PROGRAMOV V VRTCIH (OD 1.8.2015)</t>
  </si>
  <si>
    <t>Vzgojiteljice in pomočnice vzgojiteljic</t>
  </si>
  <si>
    <t>bruto plača</t>
  </si>
  <si>
    <t>regres,jubilejne nagrade,solidarnostne pomoči,odpravnina</t>
  </si>
  <si>
    <t>dodatno pokojninjsko zavarovanje-KAD</t>
  </si>
  <si>
    <t xml:space="preserve">6. </t>
  </si>
  <si>
    <t>skupaj 1+2+3+4+5+6</t>
  </si>
  <si>
    <t>Tehnični in administrativno tehnični kader</t>
  </si>
  <si>
    <t>regres,jubilejne nagrade,solidarnostne pomoči</t>
  </si>
  <si>
    <t>skupaj 8+9+10+11+12+13</t>
  </si>
  <si>
    <t xml:space="preserve">Materialni stroški </t>
  </si>
  <si>
    <t>IZRAČUN CENE</t>
  </si>
  <si>
    <t>skupaj plače vzg.in pom. : število otrok (najvišji normativ) :12 mesecev</t>
  </si>
  <si>
    <t>skupaj plače tehnični kader : število otrok :12 mesecev</t>
  </si>
  <si>
    <t>materialni stroški  : število otrok :12 mesecev</t>
  </si>
  <si>
    <t>prrehrana  : število otrok :12 mesecev</t>
  </si>
  <si>
    <t>dodatno pokojninsko zavarovanje-KAD</t>
  </si>
  <si>
    <t xml:space="preserve">PLAČILA STARŠEV ZA OSKRBNINO V VRTCIH  PO PLAČILNIH RAZREDIH </t>
  </si>
  <si>
    <r>
      <t xml:space="preserve">PRVO </t>
    </r>
    <r>
      <rPr>
        <sz val="11"/>
        <rFont val="Calibri"/>
        <family val="2"/>
      </rPr>
      <t>STAROSTNO OBDOBJE</t>
    </r>
    <r>
      <rPr>
        <b/>
        <sz val="11"/>
        <rFont val="Calibri"/>
        <family val="2"/>
      </rPr>
      <t xml:space="preserve">: </t>
    </r>
  </si>
  <si>
    <t>PLAČILO</t>
  </si>
  <si>
    <t>Dohodkovni razred</t>
  </si>
  <si>
    <t>Povprečni mesečni dohodek na osebo v % od neto povprečne plače</t>
  </si>
  <si>
    <t>Plačilo v % cene programa</t>
  </si>
  <si>
    <t>za starše iz drugih občin, katerih otroci obiskujejo naše vrtce - DOMICIL</t>
  </si>
  <si>
    <t>za starše iz Občine Hoče-Slivnica, katerih otroci obiskujejo naše vrtce</t>
  </si>
  <si>
    <t>%</t>
  </si>
  <si>
    <t>Cena</t>
  </si>
  <si>
    <t>Popusti:</t>
  </si>
  <si>
    <t>01</t>
  </si>
  <si>
    <t>do 18%</t>
  </si>
  <si>
    <t>02</t>
  </si>
  <si>
    <t>nad 18% do 30%</t>
  </si>
  <si>
    <t>03</t>
  </si>
  <si>
    <t>nad 30% do 36%</t>
  </si>
  <si>
    <t>04</t>
  </si>
  <si>
    <t>nad 36% do 42%</t>
  </si>
  <si>
    <t>05</t>
  </si>
  <si>
    <t>nad 42%do 53%</t>
  </si>
  <si>
    <t>06</t>
  </si>
  <si>
    <t>nad 53% do 64%</t>
  </si>
  <si>
    <t>07</t>
  </si>
  <si>
    <t>nad 64% do 82%</t>
  </si>
  <si>
    <t>08</t>
  </si>
  <si>
    <t>nad 82% do 99%</t>
  </si>
  <si>
    <t>09</t>
  </si>
  <si>
    <t>nad 99%</t>
  </si>
  <si>
    <r>
      <t xml:space="preserve">DRUGO </t>
    </r>
    <r>
      <rPr>
        <sz val="11"/>
        <rFont val="Calibri"/>
        <family val="2"/>
      </rPr>
      <t>STAROSTNO OBDOBJE</t>
    </r>
    <r>
      <rPr>
        <b/>
        <sz val="11"/>
        <rFont val="Calibri"/>
        <family val="2"/>
      </rPr>
      <t xml:space="preserve">: </t>
    </r>
  </si>
  <si>
    <t>Karmen Purg, univ. dipl. prav.</t>
  </si>
  <si>
    <t>Veljavne cene od 1. 9. 2016</t>
  </si>
  <si>
    <t xml:space="preserve">SISTEMATIZACIJA DELOVNIH MEST V VRTCU HOČE IN V VRTCU ROGOZA ZA LETO 2016/17 </t>
  </si>
  <si>
    <t>SISTEMATIZACIJA DELOVNIH MEST V VRTCU HOČE IN ROGOZA ZA LETO 2016/17 (odobrena)</t>
  </si>
  <si>
    <t>Odobreno število otrok</t>
  </si>
  <si>
    <t>1. starostno obdobje</t>
  </si>
  <si>
    <t>2. starostno obdobje</t>
  </si>
  <si>
    <t>Drugo starostno obdobje (heterogen)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</si>
</sst>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000000"/>
    <numFmt numFmtId="173" formatCode="0.0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0"/>
    <numFmt numFmtId="186" formatCode="#,##0.0000"/>
    <numFmt numFmtId="187" formatCode="[$-424]d\.\ mmmm\ yyyy"/>
    <numFmt numFmtId="188" formatCode="#,##0.00\ [$€-407]"/>
    <numFmt numFmtId="189" formatCode="#,##0.00\ [$€-1]"/>
    <numFmt numFmtId="190" formatCode="#,##0.00\ [$€-1];\-#,##0.00\ [$€-1]"/>
  </numFmts>
  <fonts count="7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ahoma"/>
      <family val="2"/>
    </font>
    <font>
      <sz val="11"/>
      <name val="Tahoma"/>
      <family val="2"/>
    </font>
    <font>
      <b/>
      <u val="single"/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E"/>
      <family val="0"/>
    </font>
    <font>
      <sz val="10"/>
      <name val="Tahoma"/>
      <family val="2"/>
    </font>
    <font>
      <b/>
      <sz val="11"/>
      <name val="Sylfaen"/>
      <family val="1"/>
    </font>
    <font>
      <u val="single"/>
      <sz val="11"/>
      <name val="Tahoma"/>
      <family val="2"/>
    </font>
    <font>
      <u val="single"/>
      <sz val="10"/>
      <name val="Arial CE"/>
      <family val="0"/>
    </font>
    <font>
      <sz val="11"/>
      <color indexed="12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22"/>
      <name val="Cambria"/>
      <family val="1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u val="single"/>
      <sz val="11"/>
      <color indexed="8"/>
      <name val="Tahoma"/>
      <family val="2"/>
    </font>
    <font>
      <sz val="11"/>
      <color indexed="57"/>
      <name val="Tahoma"/>
      <family val="2"/>
    </font>
    <font>
      <b/>
      <sz val="11"/>
      <color indexed="9"/>
      <name val="Tahoma"/>
      <family val="2"/>
    </font>
    <font>
      <sz val="14"/>
      <color indexed="8"/>
      <name val="Calibri"/>
      <family val="2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u val="single"/>
      <sz val="11"/>
      <color theme="1"/>
      <name val="Tahoma"/>
      <family val="2"/>
    </font>
    <font>
      <sz val="11"/>
      <color theme="6" tint="-0.24997000396251678"/>
      <name val="Tahoma"/>
      <family val="2"/>
    </font>
    <font>
      <b/>
      <sz val="11"/>
      <color theme="0"/>
      <name val="Tahoma"/>
      <family val="2"/>
    </font>
    <font>
      <sz val="14"/>
      <color theme="1"/>
      <name val="Calibri"/>
      <family val="2"/>
    </font>
    <font>
      <sz val="11"/>
      <color theme="0"/>
      <name val="Tahoma"/>
      <family val="2"/>
    </font>
    <font>
      <sz val="11"/>
      <color rgb="FF00B050"/>
      <name val="Tahoma"/>
      <family val="2"/>
    </font>
    <font>
      <b/>
      <sz val="11"/>
      <color rgb="FFFF0000"/>
      <name val="Tahoma"/>
      <family val="2"/>
    </font>
    <font>
      <b/>
      <sz val="8"/>
      <name val="Arial CE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theme="4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2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54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7" fillId="0" borderId="6" applyNumberFormat="0" applyFill="0" applyAlignment="0" applyProtection="0"/>
    <xf numFmtId="0" fontId="58" fillId="30" borderId="7" applyNumberFormat="0" applyAlignment="0" applyProtection="0"/>
    <xf numFmtId="0" fontId="59" fillId="21" borderId="8" applyNumberFormat="0" applyAlignment="0" applyProtection="0"/>
    <xf numFmtId="0" fontId="6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32" borderId="8" applyNumberFormat="0" applyAlignment="0" applyProtection="0"/>
    <xf numFmtId="0" fontId="62" fillId="0" borderId="9" applyNumberFormat="0" applyFill="0" applyAlignment="0" applyProtection="0"/>
  </cellStyleXfs>
  <cellXfs count="251">
    <xf numFmtId="0" fontId="0" fillId="0" borderId="0" xfId="0" applyAlignment="1">
      <alignment/>
    </xf>
    <xf numFmtId="0" fontId="33" fillId="0" borderId="0" xfId="0" applyFont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/>
    </xf>
    <xf numFmtId="181" fontId="34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/>
    </xf>
    <xf numFmtId="0" fontId="36" fillId="0" borderId="0" xfId="0" applyFont="1" applyAlignment="1">
      <alignment horizontal="center"/>
    </xf>
    <xf numFmtId="0" fontId="3" fillId="0" borderId="0" xfId="0" applyFont="1" applyAlignment="1">
      <alignment/>
    </xf>
    <xf numFmtId="0" fontId="6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15" borderId="10" xfId="0" applyFont="1" applyFill="1" applyBorder="1" applyAlignment="1">
      <alignment/>
    </xf>
    <xf numFmtId="0" fontId="4" fillId="15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63" fillId="0" borderId="0" xfId="0" applyFont="1" applyBorder="1" applyAlignment="1">
      <alignment horizontal="center"/>
    </xf>
    <xf numFmtId="0" fontId="4" fillId="15" borderId="10" xfId="0" applyFont="1" applyFill="1" applyBorder="1" applyAlignment="1">
      <alignment horizontal="left"/>
    </xf>
    <xf numFmtId="4" fontId="63" fillId="0" borderId="10" xfId="0" applyNumberFormat="1" applyFont="1" applyBorder="1" applyAlignment="1">
      <alignment horizontal="center"/>
    </xf>
    <xf numFmtId="4" fontId="64" fillId="3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64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65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34" fillId="0" borderId="0" xfId="0" applyFont="1" applyAlignment="1">
      <alignment horizontal="left"/>
    </xf>
    <xf numFmtId="0" fontId="6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0" fontId="3" fillId="15" borderId="10" xfId="0" applyFont="1" applyFill="1" applyBorder="1" applyAlignment="1">
      <alignment horizontal="justify" vertical="center" wrapText="1"/>
    </xf>
    <xf numFmtId="4" fontId="3" fillId="15" borderId="10" xfId="0" applyNumberFormat="1" applyFont="1" applyFill="1" applyBorder="1" applyAlignment="1">
      <alignment horizontal="center" vertical="center" wrapText="1"/>
    </xf>
    <xf numFmtId="4" fontId="3" fillId="15" borderId="10" xfId="0" applyNumberFormat="1" applyFont="1" applyFill="1" applyBorder="1" applyAlignment="1">
      <alignment horizontal="center"/>
    </xf>
    <xf numFmtId="0" fontId="3" fillId="19" borderId="10" xfId="0" applyFont="1" applyFill="1" applyBorder="1" applyAlignment="1">
      <alignment/>
    </xf>
    <xf numFmtId="4" fontId="3" fillId="19" borderId="10" xfId="0" applyNumberFormat="1" applyFont="1" applyFill="1" applyBorder="1" applyAlignment="1">
      <alignment horizontal="center"/>
    </xf>
    <xf numFmtId="0" fontId="63" fillId="0" borderId="0" xfId="0" applyFont="1" applyAlignment="1">
      <alignment/>
    </xf>
    <xf numFmtId="4" fontId="0" fillId="0" borderId="0" xfId="0" applyNumberFormat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left"/>
    </xf>
    <xf numFmtId="0" fontId="3" fillId="35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0" fontId="67" fillId="36" borderId="0" xfId="0" applyFont="1" applyFill="1" applyAlignment="1">
      <alignment/>
    </xf>
    <xf numFmtId="0" fontId="3" fillId="9" borderId="10" xfId="0" applyFont="1" applyFill="1" applyBorder="1" applyAlignment="1">
      <alignment/>
    </xf>
    <xf numFmtId="0" fontId="64" fillId="9" borderId="10" xfId="0" applyFont="1" applyFill="1" applyBorder="1" applyAlignment="1">
      <alignment/>
    </xf>
    <xf numFmtId="0" fontId="3" fillId="9" borderId="10" xfId="0" applyFont="1" applyFill="1" applyBorder="1" applyAlignment="1">
      <alignment horizontal="center"/>
    </xf>
    <xf numFmtId="4" fontId="3" fillId="9" borderId="10" xfId="0" applyNumberFormat="1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4" fontId="67" fillId="36" borderId="10" xfId="0" applyNumberFormat="1" applyFont="1" applyFill="1" applyBorder="1" applyAlignment="1">
      <alignment horizontal="center" vertical="top" wrapText="1"/>
    </xf>
    <xf numFmtId="0" fontId="64" fillId="0" borderId="10" xfId="0" applyFont="1" applyBorder="1" applyAlignment="1">
      <alignment horizontal="center"/>
    </xf>
    <xf numFmtId="4" fontId="63" fillId="0" borderId="10" xfId="0" applyNumberFormat="1" applyFont="1" applyBorder="1" applyAlignment="1">
      <alignment/>
    </xf>
    <xf numFmtId="0" fontId="63" fillId="0" borderId="1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4" fillId="10" borderId="10" xfId="0" applyFont="1" applyFill="1" applyBorder="1" applyAlignment="1">
      <alignment/>
    </xf>
    <xf numFmtId="4" fontId="3" fillId="10" borderId="10" xfId="0" applyNumberFormat="1" applyFont="1" applyFill="1" applyBorder="1" applyAlignment="1">
      <alignment/>
    </xf>
    <xf numFmtId="0" fontId="64" fillId="10" borderId="10" xfId="0" applyFont="1" applyFill="1" applyBorder="1" applyAlignment="1">
      <alignment/>
    </xf>
    <xf numFmtId="0" fontId="64" fillId="4" borderId="1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4" fontId="67" fillId="37" borderId="10" xfId="0" applyNumberFormat="1" applyFont="1" applyFill="1" applyBorder="1" applyAlignment="1">
      <alignment/>
    </xf>
    <xf numFmtId="4" fontId="63" fillId="4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68" fillId="0" borderId="0" xfId="0" applyFont="1" applyAlignment="1">
      <alignment/>
    </xf>
    <xf numFmtId="0" fontId="67" fillId="38" borderId="10" xfId="0" applyFont="1" applyFill="1" applyBorder="1" applyAlignment="1">
      <alignment/>
    </xf>
    <xf numFmtId="4" fontId="67" fillId="38" borderId="10" xfId="0" applyNumberFormat="1" applyFont="1" applyFill="1" applyBorder="1" applyAlignment="1">
      <alignment/>
    </xf>
    <xf numFmtId="4" fontId="64" fillId="0" borderId="10" xfId="0" applyNumberFormat="1" applyFont="1" applyBorder="1" applyAlignment="1">
      <alignment/>
    </xf>
    <xf numFmtId="0" fontId="64" fillId="0" borderId="13" xfId="0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3" fillId="17" borderId="10" xfId="0" applyFont="1" applyFill="1" applyBorder="1" applyAlignment="1">
      <alignment/>
    </xf>
    <xf numFmtId="0" fontId="3" fillId="17" borderId="10" xfId="0" applyFont="1" applyFill="1" applyBorder="1" applyAlignment="1">
      <alignment/>
    </xf>
    <xf numFmtId="3" fontId="3" fillId="17" borderId="10" xfId="0" applyNumberFormat="1" applyFont="1" applyFill="1" applyBorder="1" applyAlignment="1">
      <alignment/>
    </xf>
    <xf numFmtId="0" fontId="64" fillId="0" borderId="10" xfId="0" applyFont="1" applyBorder="1" applyAlignment="1">
      <alignment/>
    </xf>
    <xf numFmtId="0" fontId="64" fillId="17" borderId="10" xfId="0" applyFont="1" applyFill="1" applyBorder="1" applyAlignment="1">
      <alignment/>
    </xf>
    <xf numFmtId="4" fontId="4" fillId="17" borderId="10" xfId="0" applyNumberFormat="1" applyFont="1" applyFill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64" fillId="5" borderId="10" xfId="0" applyFont="1" applyFill="1" applyBorder="1" applyAlignment="1">
      <alignment/>
    </xf>
    <xf numFmtId="4" fontId="3" fillId="5" borderId="10" xfId="0" applyNumberFormat="1" applyFont="1" applyFill="1" applyBorder="1" applyAlignment="1">
      <alignment/>
    </xf>
    <xf numFmtId="0" fontId="4" fillId="5" borderId="10" xfId="0" applyFont="1" applyFill="1" applyBorder="1" applyAlignment="1">
      <alignment/>
    </xf>
    <xf numFmtId="4" fontId="3" fillId="17" borderId="1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10" fontId="4" fillId="0" borderId="0" xfId="0" applyNumberFormat="1" applyFont="1" applyFill="1" applyAlignment="1">
      <alignment/>
    </xf>
    <xf numFmtId="0" fontId="69" fillId="38" borderId="10" xfId="0" applyFont="1" applyFill="1" applyBorder="1" applyAlignment="1">
      <alignment/>
    </xf>
    <xf numFmtId="4" fontId="70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71" fontId="15" fillId="0" borderId="10" xfId="62" applyFont="1" applyBorder="1" applyAlignment="1">
      <alignment horizontal="center"/>
    </xf>
    <xf numFmtId="1" fontId="14" fillId="0" borderId="10" xfId="0" applyNumberFormat="1" applyFont="1" applyBorder="1" applyAlignment="1" quotePrefix="1">
      <alignment horizontal="center"/>
    </xf>
    <xf numFmtId="1" fontId="14" fillId="0" borderId="10" xfId="0" applyNumberFormat="1" applyFont="1" applyBorder="1" applyAlignment="1">
      <alignment horizontal="center"/>
    </xf>
    <xf numFmtId="9" fontId="14" fillId="0" borderId="13" xfId="0" applyNumberFormat="1" applyFont="1" applyBorder="1" applyAlignment="1">
      <alignment horizontal="center"/>
    </xf>
    <xf numFmtId="188" fontId="15" fillId="0" borderId="10" xfId="44" applyNumberFormat="1" applyFont="1" applyBorder="1" applyAlignment="1">
      <alignment horizontal="center"/>
    </xf>
    <xf numFmtId="9" fontId="14" fillId="0" borderId="10" xfId="62" applyNumberFormat="1" applyFont="1" applyBorder="1" applyAlignment="1" quotePrefix="1">
      <alignment horizontal="center"/>
    </xf>
    <xf numFmtId="188" fontId="14" fillId="0" borderId="0" xfId="0" applyNumberFormat="1" applyFont="1" applyAlignment="1">
      <alignment/>
    </xf>
    <xf numFmtId="0" fontId="14" fillId="0" borderId="10" xfId="0" applyFont="1" applyBorder="1" applyAlignment="1" quotePrefix="1">
      <alignment horizontal="center"/>
    </xf>
    <xf numFmtId="0" fontId="14" fillId="0" borderId="11" xfId="0" applyFont="1" applyBorder="1" applyAlignment="1" quotePrefix="1">
      <alignment horizontal="center"/>
    </xf>
    <xf numFmtId="0" fontId="14" fillId="0" borderId="11" xfId="0" applyFont="1" applyBorder="1" applyAlignment="1">
      <alignment horizontal="center"/>
    </xf>
    <xf numFmtId="9" fontId="14" fillId="0" borderId="16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189" fontId="15" fillId="0" borderId="10" xfId="44" applyNumberFormat="1" applyFont="1" applyBorder="1" applyAlignment="1">
      <alignment horizontal="center"/>
    </xf>
    <xf numFmtId="0" fontId="14" fillId="0" borderId="17" xfId="0" applyFont="1" applyBorder="1" applyAlignment="1">
      <alignment wrapText="1"/>
    </xf>
    <xf numFmtId="190" fontId="15" fillId="0" borderId="10" xfId="44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Alignment="1">
      <alignment/>
    </xf>
    <xf numFmtId="0" fontId="14" fillId="0" borderId="10" xfId="0" applyFont="1" applyBorder="1" applyAlignment="1">
      <alignment horizontal="center" wrapText="1"/>
    </xf>
    <xf numFmtId="0" fontId="15" fillId="39" borderId="18" xfId="0" applyFont="1" applyFill="1" applyBorder="1" applyAlignment="1">
      <alignment/>
    </xf>
    <xf numFmtId="0" fontId="15" fillId="39" borderId="19" xfId="0" applyFont="1" applyFill="1" applyBorder="1" applyAlignment="1">
      <alignment/>
    </xf>
    <xf numFmtId="0" fontId="15" fillId="39" borderId="19" xfId="0" applyFont="1" applyFill="1" applyBorder="1" applyAlignment="1">
      <alignment horizontal="center"/>
    </xf>
    <xf numFmtId="168" fontId="15" fillId="39" borderId="20" xfId="0" applyNumberFormat="1" applyFont="1" applyFill="1" applyBorder="1" applyAlignment="1">
      <alignment/>
    </xf>
    <xf numFmtId="0" fontId="14" fillId="39" borderId="20" xfId="0" applyFont="1" applyFill="1" applyBorder="1" applyAlignment="1">
      <alignment/>
    </xf>
    <xf numFmtId="0" fontId="14" fillId="0" borderId="0" xfId="0" applyFont="1" applyFill="1" applyAlignment="1">
      <alignment/>
    </xf>
    <xf numFmtId="188" fontId="15" fillId="40" borderId="10" xfId="0" applyNumberFormat="1" applyFont="1" applyFill="1" applyBorder="1" applyAlignment="1">
      <alignment horizontal="center"/>
    </xf>
    <xf numFmtId="3" fontId="64" fillId="10" borderId="10" xfId="0" applyNumberFormat="1" applyFont="1" applyFill="1" applyBorder="1" applyAlignment="1">
      <alignment/>
    </xf>
    <xf numFmtId="0" fontId="64" fillId="16" borderId="10" xfId="0" applyFont="1" applyFill="1" applyBorder="1" applyAlignment="1">
      <alignment/>
    </xf>
    <xf numFmtId="4" fontId="64" fillId="16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right"/>
    </xf>
    <xf numFmtId="0" fontId="63" fillId="0" borderId="10" xfId="0" applyFont="1" applyBorder="1" applyAlignment="1">
      <alignment/>
    </xf>
    <xf numFmtId="0" fontId="6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7" fillId="41" borderId="0" xfId="0" applyFont="1" applyFill="1" applyAlignment="1">
      <alignment/>
    </xf>
    <xf numFmtId="0" fontId="7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5" xfId="0" applyBorder="1" applyAlignment="1">
      <alignment/>
    </xf>
    <xf numFmtId="0" fontId="4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3" fillId="13" borderId="11" xfId="0" applyFont="1" applyFill="1" applyBorder="1" applyAlignment="1">
      <alignment horizontal="center" wrapText="1"/>
    </xf>
    <xf numFmtId="0" fontId="0" fillId="13" borderId="17" xfId="0" applyFill="1" applyBorder="1" applyAlignment="1">
      <alignment horizontal="center" wrapText="1"/>
    </xf>
    <xf numFmtId="0" fontId="3" fillId="3" borderId="10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34" borderId="13" xfId="0" applyFont="1" applyFill="1" applyBorder="1" applyAlignment="1">
      <alignment horizontal="justify" vertical="center" wrapText="1"/>
    </xf>
    <xf numFmtId="0" fontId="3" fillId="34" borderId="14" xfId="0" applyFont="1" applyFill="1" applyBorder="1" applyAlignment="1">
      <alignment horizontal="justify" vertical="center" wrapText="1"/>
    </xf>
    <xf numFmtId="0" fontId="3" fillId="34" borderId="15" xfId="0" applyFont="1" applyFill="1" applyBorder="1" applyAlignment="1">
      <alignment horizontal="justify" vertical="center" wrapText="1"/>
    </xf>
    <xf numFmtId="0" fontId="3" fillId="9" borderId="10" xfId="0" applyFont="1" applyFill="1" applyBorder="1" applyAlignment="1">
      <alignment horizontal="left" vertical="center" wrapText="1"/>
    </xf>
    <xf numFmtId="0" fontId="67" fillId="36" borderId="10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67" fillId="37" borderId="13" xfId="0" applyFont="1" applyFill="1" applyBorder="1" applyAlignment="1">
      <alignment horizontal="center"/>
    </xf>
    <xf numFmtId="0" fontId="67" fillId="37" borderId="14" xfId="0" applyFont="1" applyFill="1" applyBorder="1" applyAlignment="1">
      <alignment horizontal="center"/>
    </xf>
    <xf numFmtId="0" fontId="67" fillId="37" borderId="15" xfId="0" applyFont="1" applyFill="1" applyBorder="1" applyAlignment="1">
      <alignment horizontal="center"/>
    </xf>
    <xf numFmtId="0" fontId="64" fillId="4" borderId="13" xfId="0" applyFont="1" applyFill="1" applyBorder="1" applyAlignment="1">
      <alignment/>
    </xf>
    <xf numFmtId="0" fontId="64" fillId="4" borderId="14" xfId="0" applyFont="1" applyFill="1" applyBorder="1" applyAlignment="1">
      <alignment/>
    </xf>
    <xf numFmtId="0" fontId="64" fillId="4" borderId="15" xfId="0" applyFont="1" applyFill="1" applyBorder="1" applyAlignment="1">
      <alignment/>
    </xf>
    <xf numFmtId="0" fontId="64" fillId="16" borderId="13" xfId="0" applyFont="1" applyFill="1" applyBorder="1" applyAlignment="1">
      <alignment horizontal="center"/>
    </xf>
    <xf numFmtId="0" fontId="64" fillId="16" borderId="14" xfId="0" applyFont="1" applyFill="1" applyBorder="1" applyAlignment="1">
      <alignment horizontal="center"/>
    </xf>
    <xf numFmtId="0" fontId="64" fillId="16" borderId="15" xfId="0" applyFont="1" applyFill="1" applyBorder="1" applyAlignment="1">
      <alignment horizontal="center"/>
    </xf>
    <xf numFmtId="0" fontId="64" fillId="0" borderId="13" xfId="0" applyFont="1" applyBorder="1" applyAlignment="1">
      <alignment/>
    </xf>
    <xf numFmtId="0" fontId="64" fillId="16" borderId="13" xfId="0" applyFont="1" applyFill="1" applyBorder="1" applyAlignment="1">
      <alignment/>
    </xf>
    <xf numFmtId="0" fontId="64" fillId="16" borderId="14" xfId="0" applyFont="1" applyFill="1" applyBorder="1" applyAlignment="1">
      <alignment/>
    </xf>
    <xf numFmtId="0" fontId="64" fillId="16" borderId="15" xfId="0" applyFont="1" applyFill="1" applyBorder="1" applyAlignment="1">
      <alignment/>
    </xf>
    <xf numFmtId="0" fontId="64" fillId="4" borderId="13" xfId="0" applyFont="1" applyFill="1" applyBorder="1" applyAlignment="1">
      <alignment horizontal="center"/>
    </xf>
    <xf numFmtId="0" fontId="64" fillId="4" borderId="14" xfId="0" applyFont="1" applyFill="1" applyBorder="1" applyAlignment="1">
      <alignment horizontal="center"/>
    </xf>
    <xf numFmtId="0" fontId="64" fillId="4" borderId="15" xfId="0" applyFont="1" applyFill="1" applyBorder="1" applyAlignment="1">
      <alignment horizontal="center"/>
    </xf>
    <xf numFmtId="0" fontId="3" fillId="10" borderId="13" xfId="0" applyFont="1" applyFill="1" applyBorder="1" applyAlignment="1">
      <alignment/>
    </xf>
    <xf numFmtId="0" fontId="4" fillId="10" borderId="14" xfId="0" applyFont="1" applyFill="1" applyBorder="1" applyAlignment="1">
      <alignment/>
    </xf>
    <xf numFmtId="0" fontId="4" fillId="10" borderId="15" xfId="0" applyFont="1" applyFill="1" applyBorder="1" applyAlignment="1">
      <alignment/>
    </xf>
    <xf numFmtId="0" fontId="64" fillId="10" borderId="13" xfId="0" applyFont="1" applyFill="1" applyBorder="1" applyAlignment="1">
      <alignment/>
    </xf>
    <xf numFmtId="0" fontId="64" fillId="10" borderId="14" xfId="0" applyFont="1" applyFill="1" applyBorder="1" applyAlignment="1">
      <alignment/>
    </xf>
    <xf numFmtId="0" fontId="64" fillId="10" borderId="15" xfId="0" applyFont="1" applyFill="1" applyBorder="1" applyAlignment="1">
      <alignment/>
    </xf>
    <xf numFmtId="0" fontId="64" fillId="0" borderId="14" xfId="0" applyFont="1" applyBorder="1" applyAlignment="1">
      <alignment/>
    </xf>
    <xf numFmtId="0" fontId="64" fillId="0" borderId="15" xfId="0" applyFont="1" applyBorder="1" applyAlignment="1">
      <alignment/>
    </xf>
    <xf numFmtId="0" fontId="64" fillId="0" borderId="13" xfId="0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4" fillId="17" borderId="13" xfId="0" applyFont="1" applyFill="1" applyBorder="1" applyAlignment="1">
      <alignment horizontal="center"/>
    </xf>
    <xf numFmtId="0" fontId="64" fillId="17" borderId="14" xfId="0" applyFont="1" applyFill="1" applyBorder="1" applyAlignment="1">
      <alignment horizontal="center"/>
    </xf>
    <xf numFmtId="0" fontId="64" fillId="17" borderId="15" xfId="0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64" fillId="5" borderId="13" xfId="0" applyFont="1" applyFill="1" applyBorder="1" applyAlignment="1">
      <alignment horizontal="center"/>
    </xf>
    <xf numFmtId="0" fontId="64" fillId="5" borderId="14" xfId="0" applyFont="1" applyFill="1" applyBorder="1" applyAlignment="1">
      <alignment horizontal="center"/>
    </xf>
    <xf numFmtId="0" fontId="64" fillId="5" borderId="15" xfId="0" applyFont="1" applyFill="1" applyBorder="1" applyAlignment="1">
      <alignment horizontal="center"/>
    </xf>
    <xf numFmtId="0" fontId="64" fillId="17" borderId="13" xfId="0" applyFont="1" applyFill="1" applyBorder="1" applyAlignment="1">
      <alignment horizontal="left"/>
    </xf>
    <xf numFmtId="0" fontId="64" fillId="17" borderId="14" xfId="0" applyFont="1" applyFill="1" applyBorder="1" applyAlignment="1">
      <alignment horizontal="left"/>
    </xf>
    <xf numFmtId="0" fontId="64" fillId="17" borderId="15" xfId="0" applyFont="1" applyFill="1" applyBorder="1" applyAlignment="1">
      <alignment horizontal="left"/>
    </xf>
    <xf numFmtId="0" fontId="67" fillId="38" borderId="13" xfId="0" applyFont="1" applyFill="1" applyBorder="1" applyAlignment="1">
      <alignment horizontal="center"/>
    </xf>
    <xf numFmtId="0" fontId="67" fillId="38" borderId="14" xfId="0" applyFont="1" applyFill="1" applyBorder="1" applyAlignment="1">
      <alignment horizontal="center"/>
    </xf>
    <xf numFmtId="0" fontId="67" fillId="38" borderId="15" xfId="0" applyFont="1" applyFill="1" applyBorder="1" applyAlignment="1">
      <alignment horizontal="center"/>
    </xf>
    <xf numFmtId="188" fontId="15" fillId="40" borderId="13" xfId="0" applyNumberFormat="1" applyFont="1" applyFill="1" applyBorder="1" applyAlignment="1">
      <alignment/>
    </xf>
    <xf numFmtId="0" fontId="14" fillId="40" borderId="14" xfId="0" applyFont="1" applyFill="1" applyBorder="1" applyAlignment="1">
      <alignment/>
    </xf>
    <xf numFmtId="0" fontId="14" fillId="40" borderId="15" xfId="0" applyFont="1" applyFill="1" applyBorder="1" applyAlignment="1">
      <alignment/>
    </xf>
    <xf numFmtId="0" fontId="15" fillId="0" borderId="1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wrapText="1"/>
    </xf>
    <xf numFmtId="171" fontId="15" fillId="0" borderId="11" xfId="62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5" fillId="0" borderId="16" xfId="0" applyFont="1" applyFill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3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ejica 2" xfId="62"/>
    <cellStyle name="Vnos" xfId="63"/>
    <cellStyle name="Vsot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men\AppData\Local\Microsoft\Windows\Temporary%20Internet%20Files\Content.Outlook\96ZH00RH\EC%202016%20-%20IZRA&#268;UN%20IN%20TABEL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Zveze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račun EC 2016-17"/>
      <sheetName val="Plače"/>
      <sheetName val="Materialni stroški in prehrana"/>
      <sheetName val="Specifikacija mat.stroškov"/>
      <sheetName val="Ostali stroški"/>
    </sheetNames>
    <sheetDataSet>
      <sheetData sheetId="1">
        <row r="19">
          <cell r="I19">
            <v>10766.58</v>
          </cell>
          <cell r="J19">
            <v>14634.51</v>
          </cell>
          <cell r="K19">
            <v>10560</v>
          </cell>
          <cell r="L19">
            <v>22572</v>
          </cell>
        </row>
        <row r="38">
          <cell r="C38">
            <v>41952.48</v>
          </cell>
          <cell r="D38">
            <v>66170.28000000001</v>
          </cell>
          <cell r="E38">
            <v>6754.319999999999</v>
          </cell>
          <cell r="F38">
            <v>10653.45</v>
          </cell>
          <cell r="I38">
            <v>717.9699999999999</v>
          </cell>
          <cell r="J38">
            <v>4046.5699999999993</v>
          </cell>
          <cell r="K38">
            <v>3308.8000000000006</v>
          </cell>
          <cell r="L38">
            <v>5755.199999999999</v>
          </cell>
        </row>
        <row r="57">
          <cell r="C57">
            <v>88213.89</v>
          </cell>
          <cell r="E57">
            <v>14202.42</v>
          </cell>
          <cell r="G57">
            <v>1380.24</v>
          </cell>
          <cell r="I57">
            <v>3486.4499999999994</v>
          </cell>
          <cell r="K57">
            <v>3960</v>
          </cell>
        </row>
      </sheetData>
      <sheetData sheetId="4">
        <row r="12">
          <cell r="C12">
            <v>16667.63</v>
          </cell>
          <cell r="D12">
            <v>22985.07</v>
          </cell>
          <cell r="E12">
            <v>10562.94</v>
          </cell>
          <cell r="F12">
            <v>7853.23</v>
          </cell>
          <cell r="G12">
            <v>3637.34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če"/>
      <sheetName val="Slivnica"/>
      <sheetName val="Enotna"/>
    </sheetNames>
    <sheetDataSet>
      <sheetData sheetId="0">
        <row r="7">
          <cell r="J7">
            <v>80</v>
          </cell>
          <cell r="K7">
            <v>193</v>
          </cell>
        </row>
        <row r="11">
          <cell r="J11">
            <v>211349.61</v>
          </cell>
          <cell r="K11">
            <v>355913.15</v>
          </cell>
        </row>
        <row r="12">
          <cell r="J12">
            <v>34027.2</v>
          </cell>
          <cell r="K12">
            <v>57302.08</v>
          </cell>
        </row>
        <row r="13">
          <cell r="J13">
            <v>16667.63</v>
          </cell>
          <cell r="K13">
            <v>22985.07</v>
          </cell>
        </row>
        <row r="14">
          <cell r="J14">
            <v>21326.58</v>
          </cell>
          <cell r="K14">
            <v>37206.51</v>
          </cell>
        </row>
        <row r="15">
          <cell r="J15">
            <v>3406.28</v>
          </cell>
          <cell r="K15">
            <v>5657.42</v>
          </cell>
        </row>
        <row r="16">
          <cell r="J16">
            <v>4226.9922</v>
          </cell>
          <cell r="K16">
            <v>7118.263000000001</v>
          </cell>
        </row>
        <row r="20">
          <cell r="J20">
            <v>41952.48</v>
          </cell>
          <cell r="K20">
            <v>66170.28000000001</v>
          </cell>
        </row>
        <row r="21">
          <cell r="J21">
            <v>6754.319999999999</v>
          </cell>
          <cell r="K21">
            <v>10653.45</v>
          </cell>
        </row>
        <row r="22">
          <cell r="J22">
            <v>10562.94</v>
          </cell>
          <cell r="K22">
            <v>7853.23</v>
          </cell>
        </row>
        <row r="23">
          <cell r="J23">
            <v>4026.7700000000004</v>
          </cell>
          <cell r="K23">
            <v>9801.769999999999</v>
          </cell>
        </row>
        <row r="24">
          <cell r="J24">
            <v>1096.54</v>
          </cell>
          <cell r="K24">
            <v>1781.54</v>
          </cell>
        </row>
        <row r="25">
          <cell r="J25">
            <v>839.0496</v>
          </cell>
          <cell r="K25">
            <v>1323.4056000000003</v>
          </cell>
        </row>
        <row r="29">
          <cell r="J29">
            <v>25850.224175824173</v>
          </cell>
          <cell r="K29">
            <v>62363.66582417582</v>
          </cell>
        </row>
        <row r="30">
          <cell r="J30">
            <v>4161.881318681319</v>
          </cell>
          <cell r="K30">
            <v>10040.538681318681</v>
          </cell>
        </row>
        <row r="31">
          <cell r="J31">
            <v>1065.8871794871795</v>
          </cell>
          <cell r="K31">
            <v>2571.452820512821</v>
          </cell>
        </row>
        <row r="32">
          <cell r="J32">
            <v>4646.88956043956</v>
          </cell>
          <cell r="K32">
            <v>2799.5604395604396</v>
          </cell>
        </row>
        <row r="33">
          <cell r="J33">
            <v>404.4659340659341</v>
          </cell>
          <cell r="K33">
            <v>975.774065934066</v>
          </cell>
        </row>
        <row r="34">
          <cell r="J34">
            <v>517.0044835164834</v>
          </cell>
          <cell r="K34">
            <v>1247.2733164835165</v>
          </cell>
        </row>
        <row r="37">
          <cell r="J37">
            <v>46108.14</v>
          </cell>
          <cell r="K37">
            <v>111235.9</v>
          </cell>
        </row>
        <row r="38">
          <cell r="J38">
            <v>25500</v>
          </cell>
          <cell r="K38">
            <v>64700</v>
          </cell>
        </row>
      </sheetData>
      <sheetData sheetId="1">
        <row r="7">
          <cell r="H7">
            <v>28</v>
          </cell>
          <cell r="I7">
            <v>110</v>
          </cell>
        </row>
        <row r="11">
          <cell r="H11">
            <v>76904.79</v>
          </cell>
          <cell r="I11">
            <v>187620.89999999997</v>
          </cell>
        </row>
        <row r="12">
          <cell r="H12">
            <v>12381.673820000002</v>
          </cell>
          <cell r="I12">
            <v>30207.27427000001</v>
          </cell>
        </row>
        <row r="13">
          <cell r="H13">
            <v>4397.5599999999995</v>
          </cell>
          <cell r="I13">
            <v>16728.63</v>
          </cell>
        </row>
        <row r="14">
          <cell r="H14">
            <v>7260</v>
          </cell>
          <cell r="I14">
            <v>19580</v>
          </cell>
        </row>
        <row r="15">
          <cell r="H15">
            <v>1207.94</v>
          </cell>
          <cell r="I15">
            <v>2944.08</v>
          </cell>
        </row>
        <row r="16">
          <cell r="H16">
            <v>1700</v>
          </cell>
          <cell r="I16">
            <v>4300</v>
          </cell>
        </row>
        <row r="20">
          <cell r="H20">
            <v>20704.56000000001</v>
          </cell>
          <cell r="I20">
            <v>51820.44000000001</v>
          </cell>
        </row>
        <row r="21">
          <cell r="H21">
            <v>3333.4341600000007</v>
          </cell>
          <cell r="I21">
            <v>8343.090839999999</v>
          </cell>
        </row>
        <row r="22">
          <cell r="H22">
            <v>1843.36</v>
          </cell>
          <cell r="I22">
            <v>4613.66</v>
          </cell>
        </row>
        <row r="23">
          <cell r="H23">
            <v>2805</v>
          </cell>
          <cell r="I23">
            <v>7315</v>
          </cell>
        </row>
        <row r="24">
          <cell r="H24">
            <v>465.1599999999999</v>
          </cell>
          <cell r="I24">
            <v>1164.32</v>
          </cell>
        </row>
        <row r="25">
          <cell r="H25">
            <v>420</v>
          </cell>
          <cell r="I25">
            <v>1200</v>
          </cell>
        </row>
        <row r="28">
          <cell r="H28">
            <v>16803.246376811592</v>
          </cell>
          <cell r="I28">
            <v>66012.75362318839</v>
          </cell>
        </row>
        <row r="29">
          <cell r="H29">
            <v>10855</v>
          </cell>
          <cell r="I29">
            <v>42645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G32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10.125" style="0" customWidth="1"/>
    <col min="2" max="2" width="16.625" style="0" customWidth="1"/>
    <col min="3" max="3" width="38.75390625" style="0" customWidth="1"/>
    <col min="4" max="4" width="11.25390625" style="0" customWidth="1"/>
    <col min="5" max="5" width="15.125" style="0" customWidth="1"/>
    <col min="6" max="6" width="15.875" style="0" customWidth="1"/>
    <col min="7" max="7" width="12.875" style="0" customWidth="1"/>
  </cols>
  <sheetData>
    <row r="2" spans="1:7" ht="14.25">
      <c r="A2" s="164" t="s">
        <v>81</v>
      </c>
      <c r="B2" s="164"/>
      <c r="C2" s="165"/>
      <c r="D2" s="165"/>
      <c r="E2" s="165"/>
      <c r="F2" s="42"/>
      <c r="G2" s="42"/>
    </row>
    <row r="3" spans="1:7" ht="14.25">
      <c r="A3" s="43"/>
      <c r="B3" s="43"/>
      <c r="C3" s="42"/>
      <c r="D3" s="42"/>
      <c r="E3" s="42"/>
      <c r="F3" s="42"/>
      <c r="G3" s="42"/>
    </row>
    <row r="4" spans="1:7" ht="14.25">
      <c r="A4" s="166" t="s">
        <v>82</v>
      </c>
      <c r="B4" s="166"/>
      <c r="C4" s="30"/>
      <c r="D4" s="30"/>
      <c r="E4" s="30"/>
      <c r="F4" s="30"/>
      <c r="G4" s="30"/>
    </row>
    <row r="5" spans="1:7" ht="57.75">
      <c r="A5" s="74" t="s">
        <v>36</v>
      </c>
      <c r="B5" s="74" t="s">
        <v>65</v>
      </c>
      <c r="C5" s="75" t="s">
        <v>66</v>
      </c>
      <c r="D5" s="74" t="s">
        <v>67</v>
      </c>
      <c r="E5" s="75" t="s">
        <v>69</v>
      </c>
      <c r="F5" s="75" t="s">
        <v>213</v>
      </c>
      <c r="G5" s="75" t="s">
        <v>78</v>
      </c>
    </row>
    <row r="6" spans="1:7" ht="14.25" customHeight="1">
      <c r="A6" s="31" t="s">
        <v>41</v>
      </c>
      <c r="B6" s="31" t="s">
        <v>68</v>
      </c>
      <c r="C6" s="31" t="s">
        <v>71</v>
      </c>
      <c r="D6" s="162">
        <v>12</v>
      </c>
      <c r="E6" s="31" t="s">
        <v>95</v>
      </c>
      <c r="F6" s="31">
        <v>12</v>
      </c>
      <c r="G6" s="55">
        <v>42</v>
      </c>
    </row>
    <row r="7" spans="1:7" ht="14.25">
      <c r="A7" s="31" t="s">
        <v>42</v>
      </c>
      <c r="B7" s="31" t="s">
        <v>72</v>
      </c>
      <c r="C7" s="31" t="s">
        <v>71</v>
      </c>
      <c r="D7" s="162">
        <v>12</v>
      </c>
      <c r="E7" s="31" t="s">
        <v>70</v>
      </c>
      <c r="F7" s="31">
        <v>14</v>
      </c>
      <c r="G7" s="55">
        <v>42</v>
      </c>
    </row>
    <row r="8" spans="1:7" ht="14.25">
      <c r="A8" s="31" t="s">
        <v>44</v>
      </c>
      <c r="B8" s="31" t="s">
        <v>83</v>
      </c>
      <c r="C8" s="31" t="s">
        <v>71</v>
      </c>
      <c r="D8" s="162">
        <v>12</v>
      </c>
      <c r="E8" s="31" t="s">
        <v>70</v>
      </c>
      <c r="F8" s="31">
        <v>14</v>
      </c>
      <c r="G8" s="55">
        <v>38.3</v>
      </c>
    </row>
    <row r="9" spans="1:7" ht="14.25">
      <c r="A9" s="31" t="s">
        <v>46</v>
      </c>
      <c r="B9" s="31" t="s">
        <v>84</v>
      </c>
      <c r="C9" s="31" t="s">
        <v>71</v>
      </c>
      <c r="D9" s="162">
        <v>12</v>
      </c>
      <c r="E9" s="31" t="s">
        <v>70</v>
      </c>
      <c r="F9" s="31">
        <v>14</v>
      </c>
      <c r="G9" s="55">
        <v>46.2</v>
      </c>
    </row>
    <row r="10" spans="1:7" ht="14.25">
      <c r="A10" s="31" t="s">
        <v>47</v>
      </c>
      <c r="B10" s="31" t="s">
        <v>85</v>
      </c>
      <c r="C10" s="31" t="s">
        <v>75</v>
      </c>
      <c r="D10" s="162">
        <v>17</v>
      </c>
      <c r="E10" s="31" t="s">
        <v>95</v>
      </c>
      <c r="F10" s="31">
        <v>17</v>
      </c>
      <c r="G10" s="55">
        <v>46.2</v>
      </c>
    </row>
    <row r="11" spans="1:7" ht="14.25">
      <c r="A11" s="31" t="s">
        <v>48</v>
      </c>
      <c r="B11" s="31" t="s">
        <v>73</v>
      </c>
      <c r="C11" s="31" t="s">
        <v>75</v>
      </c>
      <c r="D11" s="162">
        <v>17</v>
      </c>
      <c r="E11" s="31" t="s">
        <v>70</v>
      </c>
      <c r="F11" s="31">
        <v>19</v>
      </c>
      <c r="G11" s="55">
        <v>39.8</v>
      </c>
    </row>
    <row r="12" spans="1:7" ht="14.25">
      <c r="A12" s="31" t="s">
        <v>49</v>
      </c>
      <c r="B12" s="31" t="s">
        <v>86</v>
      </c>
      <c r="C12" s="31" t="s">
        <v>216</v>
      </c>
      <c r="D12" s="162">
        <v>19</v>
      </c>
      <c r="E12" s="31" t="s">
        <v>70</v>
      </c>
      <c r="F12" s="31">
        <v>21</v>
      </c>
      <c r="G12" s="55">
        <v>43.31</v>
      </c>
    </row>
    <row r="13" spans="1:7" ht="14.25">
      <c r="A13" s="31" t="s">
        <v>50</v>
      </c>
      <c r="B13" s="31" t="s">
        <v>87</v>
      </c>
      <c r="C13" s="31" t="s">
        <v>75</v>
      </c>
      <c r="D13" s="162">
        <v>22</v>
      </c>
      <c r="E13" s="31" t="s">
        <v>70</v>
      </c>
      <c r="F13" s="31">
        <v>24</v>
      </c>
      <c r="G13" s="55">
        <v>48.3</v>
      </c>
    </row>
    <row r="14" spans="1:7" ht="14.25">
      <c r="A14" s="31" t="s">
        <v>52</v>
      </c>
      <c r="B14" s="31" t="s">
        <v>88</v>
      </c>
      <c r="C14" s="31" t="s">
        <v>75</v>
      </c>
      <c r="D14" s="162">
        <v>22</v>
      </c>
      <c r="E14" s="31" t="s">
        <v>70</v>
      </c>
      <c r="F14" s="31">
        <v>24</v>
      </c>
      <c r="G14" s="55">
        <v>48.3</v>
      </c>
    </row>
    <row r="15" spans="1:7" ht="14.25">
      <c r="A15" s="31" t="s">
        <v>53</v>
      </c>
      <c r="B15" s="31" t="s">
        <v>74</v>
      </c>
      <c r="C15" s="31" t="s">
        <v>75</v>
      </c>
      <c r="D15" s="162">
        <v>22</v>
      </c>
      <c r="E15" s="31" t="s">
        <v>70</v>
      </c>
      <c r="F15" s="31">
        <v>24</v>
      </c>
      <c r="G15" s="55">
        <v>48.7</v>
      </c>
    </row>
    <row r="16" spans="1:7" ht="14.25">
      <c r="A16" s="76" t="s">
        <v>76</v>
      </c>
      <c r="B16" s="77" t="s">
        <v>96</v>
      </c>
      <c r="C16" s="78"/>
      <c r="D16" s="78"/>
      <c r="E16" s="78"/>
      <c r="F16" s="77">
        <f>SUM(F6:F15)</f>
        <v>183</v>
      </c>
      <c r="G16" s="79">
        <f>SUM(G6:G15)</f>
        <v>443.11</v>
      </c>
    </row>
    <row r="17" spans="1:7" ht="14.25">
      <c r="A17" s="30"/>
      <c r="B17" s="30"/>
      <c r="C17" s="30"/>
      <c r="D17" s="30"/>
      <c r="E17" s="36"/>
      <c r="F17" s="36"/>
      <c r="G17" s="36"/>
    </row>
    <row r="18" spans="1:7" ht="14.25">
      <c r="A18" s="166" t="s">
        <v>89</v>
      </c>
      <c r="B18" s="166"/>
      <c r="C18" s="30"/>
      <c r="D18" s="30"/>
      <c r="E18" s="30"/>
      <c r="F18" s="30"/>
      <c r="G18" s="30"/>
    </row>
    <row r="19" spans="1:7" ht="57.75">
      <c r="A19" s="74" t="s">
        <v>36</v>
      </c>
      <c r="B19" s="74" t="s">
        <v>65</v>
      </c>
      <c r="C19" s="75" t="s">
        <v>66</v>
      </c>
      <c r="D19" s="74" t="s">
        <v>67</v>
      </c>
      <c r="E19" s="75" t="s">
        <v>69</v>
      </c>
      <c r="F19" s="75" t="s">
        <v>213</v>
      </c>
      <c r="G19" s="75" t="s">
        <v>78</v>
      </c>
    </row>
    <row r="20" spans="1:7" ht="14.25">
      <c r="A20" s="31" t="s">
        <v>41</v>
      </c>
      <c r="B20" s="31" t="s">
        <v>90</v>
      </c>
      <c r="C20" s="31" t="s">
        <v>71</v>
      </c>
      <c r="D20" s="162">
        <v>12</v>
      </c>
      <c r="E20" s="61" t="s">
        <v>95</v>
      </c>
      <c r="F20" s="31">
        <v>12</v>
      </c>
      <c r="G20" s="55">
        <v>44.06</v>
      </c>
    </row>
    <row r="21" spans="1:7" ht="14.25">
      <c r="A21" s="31" t="s">
        <v>42</v>
      </c>
      <c r="B21" s="31" t="s">
        <v>91</v>
      </c>
      <c r="C21" s="31" t="s">
        <v>71</v>
      </c>
      <c r="D21" s="162">
        <v>12</v>
      </c>
      <c r="E21" s="31" t="s">
        <v>70</v>
      </c>
      <c r="F21" s="31">
        <v>14</v>
      </c>
      <c r="G21" s="55">
        <v>43.9</v>
      </c>
    </row>
    <row r="22" spans="1:7" ht="14.25">
      <c r="A22" s="31" t="s">
        <v>44</v>
      </c>
      <c r="B22" s="31" t="s">
        <v>92</v>
      </c>
      <c r="C22" s="31" t="s">
        <v>75</v>
      </c>
      <c r="D22" s="162">
        <v>17</v>
      </c>
      <c r="E22" s="31" t="s">
        <v>123</v>
      </c>
      <c r="F22" s="31">
        <v>18</v>
      </c>
      <c r="G22" s="55">
        <v>45</v>
      </c>
    </row>
    <row r="23" spans="1:7" ht="14.25">
      <c r="A23" s="31" t="s">
        <v>46</v>
      </c>
      <c r="B23" s="31" t="s">
        <v>93</v>
      </c>
      <c r="C23" s="31" t="s">
        <v>75</v>
      </c>
      <c r="D23" s="162">
        <v>22</v>
      </c>
      <c r="E23" s="56" t="s">
        <v>95</v>
      </c>
      <c r="F23" s="31">
        <v>22</v>
      </c>
      <c r="G23" s="55">
        <v>44.06</v>
      </c>
    </row>
    <row r="24" spans="1:7" ht="14.25">
      <c r="A24" s="31" t="s">
        <v>47</v>
      </c>
      <c r="B24" s="31" t="s">
        <v>94</v>
      </c>
      <c r="C24" s="31" t="s">
        <v>75</v>
      </c>
      <c r="D24" s="162">
        <v>22</v>
      </c>
      <c r="E24" s="31" t="s">
        <v>70</v>
      </c>
      <c r="F24" s="31">
        <v>24</v>
      </c>
      <c r="G24" s="55">
        <v>44.06</v>
      </c>
    </row>
    <row r="25" spans="1:7" ht="14.25">
      <c r="A25" s="76" t="s">
        <v>76</v>
      </c>
      <c r="B25" s="77" t="s">
        <v>97</v>
      </c>
      <c r="C25" s="78"/>
      <c r="D25" s="78"/>
      <c r="E25" s="78"/>
      <c r="F25" s="77">
        <f>SUM(F20:F24)</f>
        <v>90</v>
      </c>
      <c r="G25" s="79">
        <f>SUM(G20:G24)</f>
        <v>221.08</v>
      </c>
    </row>
    <row r="28" spans="1:3" ht="14.25">
      <c r="A28" s="167" t="s">
        <v>98</v>
      </c>
      <c r="B28" s="168"/>
      <c r="C28" s="169"/>
    </row>
    <row r="29" spans="1:3" ht="14.25">
      <c r="A29" s="170" t="s">
        <v>0</v>
      </c>
      <c r="B29" s="171"/>
      <c r="C29" s="17">
        <v>273</v>
      </c>
    </row>
    <row r="30" spans="1:3" ht="14.25">
      <c r="A30" s="172" t="s">
        <v>214</v>
      </c>
      <c r="B30" s="173"/>
      <c r="C30" s="163">
        <v>80</v>
      </c>
    </row>
    <row r="31" spans="1:3" ht="14.25">
      <c r="A31" s="172" t="s">
        <v>215</v>
      </c>
      <c r="B31" s="173"/>
      <c r="C31" s="163">
        <v>193</v>
      </c>
    </row>
    <row r="32" spans="1:3" ht="14.25">
      <c r="A32" s="170" t="s">
        <v>1</v>
      </c>
      <c r="B32" s="171"/>
      <c r="C32" s="17">
        <v>15</v>
      </c>
    </row>
  </sheetData>
  <sheetProtection/>
  <mergeCells count="8">
    <mergeCell ref="A2:E2"/>
    <mergeCell ref="A4:B4"/>
    <mergeCell ref="A18:B18"/>
    <mergeCell ref="A28:C28"/>
    <mergeCell ref="A29:B29"/>
    <mergeCell ref="A32:B32"/>
    <mergeCell ref="A30:B30"/>
    <mergeCell ref="A31:B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87"/>
  <sheetViews>
    <sheetView zoomScalePageLayoutView="0" workbookViewId="0" topLeftCell="A1">
      <selection activeCell="D87" sqref="D87"/>
    </sheetView>
  </sheetViews>
  <sheetFormatPr defaultColWidth="9.00390625" defaultRowHeight="12.75"/>
  <cols>
    <col min="1" max="1" width="41.375" style="3" customWidth="1"/>
    <col min="2" max="3" width="22.75390625" style="4" customWidth="1"/>
    <col min="4" max="4" width="22.75390625" style="1" customWidth="1"/>
    <col min="5" max="5" width="23.00390625" style="1" customWidth="1"/>
    <col min="6" max="8" width="15.00390625" style="1" customWidth="1"/>
    <col min="9" max="9" width="21.625" style="2" customWidth="1"/>
    <col min="10" max="16384" width="9.125" style="3" customWidth="1"/>
  </cols>
  <sheetData>
    <row r="1" spans="1:7" ht="24.75" customHeight="1">
      <c r="A1" s="11" t="s">
        <v>211</v>
      </c>
      <c r="B1" s="13"/>
      <c r="C1" s="13"/>
      <c r="D1" s="14"/>
      <c r="E1" s="14"/>
      <c r="F1" s="14"/>
      <c r="G1" s="10"/>
    </row>
    <row r="2" spans="1:10" ht="15.75">
      <c r="A2" s="11"/>
      <c r="B2" s="14"/>
      <c r="C2" s="14"/>
      <c r="D2" s="14"/>
      <c r="E2" s="14"/>
      <c r="F2" s="15"/>
      <c r="G2" s="5"/>
      <c r="H2" s="5"/>
      <c r="I2" s="6"/>
      <c r="J2" s="7"/>
    </row>
    <row r="3" spans="1:10" ht="15.75">
      <c r="A3" s="80" t="s">
        <v>98</v>
      </c>
      <c r="B3" s="14"/>
      <c r="C3" s="14"/>
      <c r="D3" s="14"/>
      <c r="E3" s="14"/>
      <c r="F3" s="15"/>
      <c r="G3" s="5"/>
      <c r="H3" s="5"/>
      <c r="I3" s="6"/>
      <c r="J3" s="7"/>
    </row>
    <row r="4" spans="1:10" ht="15.75" customHeight="1">
      <c r="A4" s="16" t="s">
        <v>0</v>
      </c>
      <c r="B4" s="17">
        <v>273</v>
      </c>
      <c r="C4" s="14"/>
      <c r="D4" s="14"/>
      <c r="E4" s="14"/>
      <c r="F4" s="15"/>
      <c r="G4" s="5"/>
      <c r="H4" s="5"/>
      <c r="I4" s="6"/>
      <c r="J4" s="7"/>
    </row>
    <row r="5" spans="1:10" ht="15.75">
      <c r="A5" s="16" t="s">
        <v>1</v>
      </c>
      <c r="B5" s="17">
        <v>15</v>
      </c>
      <c r="C5" s="14"/>
      <c r="D5" s="14"/>
      <c r="E5" s="14"/>
      <c r="F5" s="15"/>
      <c r="G5" s="5"/>
      <c r="H5" s="5"/>
      <c r="I5" s="6"/>
      <c r="J5" s="7"/>
    </row>
    <row r="6" spans="1:10" ht="15.75">
      <c r="A6" s="18"/>
      <c r="B6" s="19"/>
      <c r="C6" s="14"/>
      <c r="D6" s="14"/>
      <c r="E6" s="14"/>
      <c r="F6" s="15"/>
      <c r="G6" s="5"/>
      <c r="H6" s="5"/>
      <c r="I6" s="6"/>
      <c r="J6" s="7"/>
    </row>
    <row r="7" spans="1:10" ht="15.75">
      <c r="A7" s="81" t="s">
        <v>2</v>
      </c>
      <c r="B7" s="82" t="s">
        <v>3</v>
      </c>
      <c r="C7" s="83" t="s">
        <v>79</v>
      </c>
      <c r="D7" s="83" t="s">
        <v>80</v>
      </c>
      <c r="E7" s="14"/>
      <c r="F7" s="15"/>
      <c r="G7" s="5"/>
      <c r="H7" s="5"/>
      <c r="I7" s="6"/>
      <c r="J7" s="7"/>
    </row>
    <row r="8" spans="1:10" ht="15.75">
      <c r="A8" s="20" t="s">
        <v>6</v>
      </c>
      <c r="B8" s="57">
        <v>0.74</v>
      </c>
      <c r="C8" s="58">
        <v>0.74</v>
      </c>
      <c r="D8" s="66">
        <v>0.74</v>
      </c>
      <c r="E8" s="14"/>
      <c r="F8" s="15"/>
      <c r="G8" s="5"/>
      <c r="H8" s="5"/>
      <c r="I8" s="6"/>
      <c r="J8" s="7"/>
    </row>
    <row r="9" spans="1:10" ht="15.75">
      <c r="A9" s="20" t="s">
        <v>107</v>
      </c>
      <c r="B9" s="57">
        <v>1</v>
      </c>
      <c r="C9" s="58">
        <v>1</v>
      </c>
      <c r="D9" s="66">
        <v>1</v>
      </c>
      <c r="E9" s="14"/>
      <c r="F9" s="15"/>
      <c r="G9" s="5"/>
      <c r="H9" s="5"/>
      <c r="I9" s="6"/>
      <c r="J9" s="7"/>
    </row>
    <row r="10" spans="1:10" ht="15.75">
      <c r="A10" s="20" t="s">
        <v>4</v>
      </c>
      <c r="B10" s="57">
        <v>14.26</v>
      </c>
      <c r="C10" s="57">
        <v>14.26</v>
      </c>
      <c r="D10" s="57">
        <v>14.26</v>
      </c>
      <c r="E10" s="14"/>
      <c r="F10" s="15"/>
      <c r="G10" s="5"/>
      <c r="H10" s="5"/>
      <c r="I10" s="6"/>
      <c r="J10" s="7"/>
    </row>
    <row r="11" spans="1:10" ht="15.75">
      <c r="A11" s="20" t="s">
        <v>5</v>
      </c>
      <c r="B11" s="57">
        <v>17</v>
      </c>
      <c r="C11" s="58">
        <v>17</v>
      </c>
      <c r="D11" s="58">
        <v>17</v>
      </c>
      <c r="E11" s="14"/>
      <c r="F11" s="15"/>
      <c r="G11" s="5"/>
      <c r="H11" s="5"/>
      <c r="I11" s="6"/>
      <c r="J11" s="7"/>
    </row>
    <row r="12" spans="1:10" ht="15.75">
      <c r="A12" s="22" t="s">
        <v>7</v>
      </c>
      <c r="B12" s="57">
        <v>0.5</v>
      </c>
      <c r="C12" s="58">
        <v>0.5</v>
      </c>
      <c r="D12" s="58">
        <v>0.5</v>
      </c>
      <c r="E12" s="14"/>
      <c r="F12" s="15"/>
      <c r="G12" s="5"/>
      <c r="H12" s="5"/>
      <c r="I12" s="6"/>
      <c r="J12" s="7"/>
    </row>
    <row r="13" spans="1:10" ht="15.75">
      <c r="A13" s="22" t="s">
        <v>8</v>
      </c>
      <c r="B13" s="57">
        <v>1</v>
      </c>
      <c r="C13" s="58">
        <v>1</v>
      </c>
      <c r="D13" s="58">
        <v>1</v>
      </c>
      <c r="E13" s="14"/>
      <c r="F13" s="15"/>
      <c r="G13" s="5"/>
      <c r="H13" s="5"/>
      <c r="I13" s="6"/>
      <c r="J13" s="7"/>
    </row>
    <row r="14" spans="1:10" ht="15.75">
      <c r="A14" s="22" t="s">
        <v>9</v>
      </c>
      <c r="B14" s="57">
        <v>1</v>
      </c>
      <c r="C14" s="58">
        <v>1</v>
      </c>
      <c r="D14" s="58">
        <v>1</v>
      </c>
      <c r="E14" s="14"/>
      <c r="F14" s="15"/>
      <c r="G14" s="5"/>
      <c r="H14" s="5"/>
      <c r="I14" s="6"/>
      <c r="J14" s="7"/>
    </row>
    <row r="15" spans="1:10" ht="15.75">
      <c r="A15" s="20" t="s">
        <v>10</v>
      </c>
      <c r="B15" s="57">
        <v>5.42</v>
      </c>
      <c r="C15" s="58">
        <v>5.42</v>
      </c>
      <c r="D15" s="58">
        <v>5.42</v>
      </c>
      <c r="E15" s="14"/>
      <c r="F15" s="15"/>
      <c r="G15" s="5"/>
      <c r="H15" s="5"/>
      <c r="I15" s="6"/>
      <c r="J15" s="7"/>
    </row>
    <row r="16" spans="1:10" ht="15.75">
      <c r="A16" s="22" t="s">
        <v>11</v>
      </c>
      <c r="B16" s="57">
        <v>0.25</v>
      </c>
      <c r="C16" s="58">
        <v>0.25</v>
      </c>
      <c r="D16" s="58">
        <v>0.25</v>
      </c>
      <c r="E16" s="14"/>
      <c r="F16" s="15"/>
      <c r="G16" s="5"/>
      <c r="H16" s="5"/>
      <c r="I16" s="6"/>
      <c r="J16" s="7"/>
    </row>
    <row r="17" spans="1:10" ht="28.5">
      <c r="A17" s="22" t="s">
        <v>12</v>
      </c>
      <c r="B17" s="57">
        <v>0.25</v>
      </c>
      <c r="C17" s="60">
        <v>0.25</v>
      </c>
      <c r="D17" s="60">
        <v>0.25</v>
      </c>
      <c r="E17" s="14"/>
      <c r="F17" s="15"/>
      <c r="G17" s="5"/>
      <c r="H17" s="5"/>
      <c r="I17" s="6"/>
      <c r="J17" s="7"/>
    </row>
    <row r="18" spans="1:10" ht="15.75">
      <c r="A18" s="20" t="s">
        <v>13</v>
      </c>
      <c r="B18" s="57">
        <v>3.11</v>
      </c>
      <c r="C18" s="58">
        <v>3.11</v>
      </c>
      <c r="D18" s="58">
        <v>3.11</v>
      </c>
      <c r="E18" s="14"/>
      <c r="F18" s="15"/>
      <c r="G18" s="5"/>
      <c r="H18" s="5"/>
      <c r="I18" s="6"/>
      <c r="J18" s="7"/>
    </row>
    <row r="19" spans="1:10" ht="15.75">
      <c r="A19" s="22" t="s">
        <v>14</v>
      </c>
      <c r="B19" s="57">
        <v>0.83</v>
      </c>
      <c r="C19" s="58">
        <v>1</v>
      </c>
      <c r="D19" s="58">
        <v>1</v>
      </c>
      <c r="E19" s="14"/>
      <c r="F19" s="15"/>
      <c r="G19" s="5"/>
      <c r="H19" s="5"/>
      <c r="I19" s="6"/>
      <c r="J19" s="7"/>
    </row>
    <row r="20" spans="1:10" ht="15.75">
      <c r="A20" s="22" t="s">
        <v>15</v>
      </c>
      <c r="B20" s="57">
        <v>1.32</v>
      </c>
      <c r="C20" s="58">
        <v>1.32</v>
      </c>
      <c r="D20" s="58">
        <v>1.32</v>
      </c>
      <c r="E20" s="14"/>
      <c r="F20" s="15"/>
      <c r="G20" s="5"/>
      <c r="H20" s="5"/>
      <c r="I20" s="6"/>
      <c r="J20" s="7"/>
    </row>
    <row r="21" spans="1:10" ht="15.75">
      <c r="A21" s="22" t="s">
        <v>122</v>
      </c>
      <c r="B21" s="57">
        <v>0</v>
      </c>
      <c r="C21" s="58">
        <v>0.15</v>
      </c>
      <c r="D21" s="58">
        <v>0</v>
      </c>
      <c r="E21" s="14"/>
      <c r="F21" s="15"/>
      <c r="G21" s="5"/>
      <c r="H21" s="5"/>
      <c r="I21" s="6"/>
      <c r="J21" s="7"/>
    </row>
    <row r="22" spans="1:10" ht="15.75">
      <c r="A22" s="67" t="s">
        <v>17</v>
      </c>
      <c r="B22" s="68">
        <f>SUM(B8:B21)</f>
        <v>46.68</v>
      </c>
      <c r="C22" s="69">
        <f>SUM(C8:C21)</f>
        <v>47</v>
      </c>
      <c r="D22" s="69">
        <f>SUM(D8:D21)</f>
        <v>46.85</v>
      </c>
      <c r="E22" s="14"/>
      <c r="F22" s="15"/>
      <c r="G22" s="5"/>
      <c r="H22" s="5"/>
      <c r="I22" s="6"/>
      <c r="J22" s="7"/>
    </row>
    <row r="23" spans="1:10" ht="15.75">
      <c r="A23" s="23"/>
      <c r="B23" s="24"/>
      <c r="C23" s="14"/>
      <c r="D23" s="14"/>
      <c r="E23" s="14"/>
      <c r="F23" s="15"/>
      <c r="G23" s="5"/>
      <c r="H23" s="5"/>
      <c r="I23" s="6"/>
      <c r="J23" s="7"/>
    </row>
    <row r="24" spans="1:10" ht="15.75">
      <c r="A24" s="25" t="s">
        <v>108</v>
      </c>
      <c r="B24" s="24"/>
      <c r="C24" s="14"/>
      <c r="D24" s="14"/>
      <c r="E24" s="14"/>
      <c r="F24" s="15"/>
      <c r="G24" s="5"/>
      <c r="H24" s="5"/>
      <c r="I24" s="6"/>
      <c r="J24" s="7"/>
    </row>
    <row r="25" spans="1:10" ht="15.75">
      <c r="A25" s="20" t="s">
        <v>6</v>
      </c>
      <c r="B25" s="21" t="s">
        <v>16</v>
      </c>
      <c r="C25" s="26">
        <v>0.74</v>
      </c>
      <c r="D25" s="14"/>
      <c r="E25" s="14"/>
      <c r="F25" s="15"/>
      <c r="G25" s="5"/>
      <c r="H25" s="5"/>
      <c r="I25" s="6"/>
      <c r="J25" s="7"/>
    </row>
    <row r="26" spans="1:10" ht="28.5">
      <c r="A26" s="20" t="s">
        <v>107</v>
      </c>
      <c r="B26" s="21" t="s">
        <v>106</v>
      </c>
      <c r="C26" s="65">
        <v>1</v>
      </c>
      <c r="D26" s="14"/>
      <c r="E26" s="14"/>
      <c r="F26" s="15"/>
      <c r="G26" s="5"/>
      <c r="H26" s="5"/>
      <c r="I26" s="6"/>
      <c r="J26" s="7"/>
    </row>
    <row r="27" spans="1:10" ht="15.75">
      <c r="A27" s="20" t="s">
        <v>4</v>
      </c>
      <c r="B27" s="21" t="s">
        <v>18</v>
      </c>
      <c r="C27" s="26">
        <v>14.26</v>
      </c>
      <c r="D27" s="14"/>
      <c r="E27" s="14"/>
      <c r="F27" s="15"/>
      <c r="G27" s="5"/>
      <c r="H27" s="5"/>
      <c r="I27" s="6"/>
      <c r="J27" s="7"/>
    </row>
    <row r="28" spans="1:10" ht="15.75">
      <c r="A28" s="20" t="s">
        <v>5</v>
      </c>
      <c r="B28" s="21" t="s">
        <v>18</v>
      </c>
      <c r="C28" s="26">
        <v>17</v>
      </c>
      <c r="D28" s="14"/>
      <c r="E28" s="14"/>
      <c r="F28" s="15"/>
      <c r="G28" s="5"/>
      <c r="H28" s="5"/>
      <c r="I28" s="6"/>
      <c r="J28" s="7"/>
    </row>
    <row r="29" spans="1:10" ht="15.75">
      <c r="A29" s="27" t="s">
        <v>7</v>
      </c>
      <c r="B29" s="21" t="s">
        <v>19</v>
      </c>
      <c r="C29" s="26">
        <v>0.5</v>
      </c>
      <c r="D29" s="14"/>
      <c r="E29" s="14"/>
      <c r="F29" s="15"/>
      <c r="G29" s="5"/>
      <c r="H29" s="5"/>
      <c r="I29" s="6"/>
      <c r="J29" s="7"/>
    </row>
    <row r="30" spans="1:10" ht="15.75">
      <c r="A30" s="22" t="s">
        <v>8</v>
      </c>
      <c r="B30" s="21" t="s">
        <v>20</v>
      </c>
      <c r="C30" s="26">
        <v>1</v>
      </c>
      <c r="D30" s="14"/>
      <c r="E30" s="14"/>
      <c r="F30" s="15"/>
      <c r="G30" s="5"/>
      <c r="H30" s="5"/>
      <c r="I30" s="6"/>
      <c r="J30" s="7"/>
    </row>
    <row r="31" spans="1:10" ht="15.75">
      <c r="A31" s="22" t="s">
        <v>9</v>
      </c>
      <c r="B31" s="21" t="s">
        <v>20</v>
      </c>
      <c r="C31" s="26">
        <v>1</v>
      </c>
      <c r="D31" s="14"/>
      <c r="E31" s="14"/>
      <c r="F31" s="15"/>
      <c r="G31" s="5"/>
      <c r="H31" s="5"/>
      <c r="I31" s="6"/>
      <c r="J31" s="7"/>
    </row>
    <row r="32" spans="1:10" ht="15.75">
      <c r="A32" s="20" t="s">
        <v>10</v>
      </c>
      <c r="B32" s="21" t="s">
        <v>21</v>
      </c>
      <c r="C32" s="26">
        <v>5.42</v>
      </c>
      <c r="D32" s="14"/>
      <c r="E32" s="14"/>
      <c r="F32" s="15"/>
      <c r="G32" s="5"/>
      <c r="H32" s="5"/>
      <c r="I32" s="6"/>
      <c r="J32" s="7"/>
    </row>
    <row r="33" spans="1:10" ht="15.75">
      <c r="A33" s="22" t="s">
        <v>11</v>
      </c>
      <c r="B33" s="21" t="s">
        <v>22</v>
      </c>
      <c r="C33" s="26">
        <v>0.25</v>
      </c>
      <c r="D33" s="14"/>
      <c r="E33" s="14"/>
      <c r="F33" s="15"/>
      <c r="G33" s="5"/>
      <c r="H33" s="5"/>
      <c r="I33" s="6"/>
      <c r="J33" s="7"/>
    </row>
    <row r="34" spans="1:10" ht="28.5">
      <c r="A34" s="22" t="s">
        <v>12</v>
      </c>
      <c r="B34" s="21" t="s">
        <v>22</v>
      </c>
      <c r="C34" s="26">
        <v>0.25</v>
      </c>
      <c r="D34" s="14"/>
      <c r="E34" s="14"/>
      <c r="F34" s="15"/>
      <c r="G34" s="5"/>
      <c r="H34" s="5"/>
      <c r="I34" s="6"/>
      <c r="J34" s="7"/>
    </row>
    <row r="35" spans="1:10" ht="15.75">
      <c r="A35" s="20" t="s">
        <v>13</v>
      </c>
      <c r="B35" s="21" t="s">
        <v>25</v>
      </c>
      <c r="C35" s="26">
        <v>3.11</v>
      </c>
      <c r="D35" s="14"/>
      <c r="E35" s="14"/>
      <c r="F35" s="15"/>
      <c r="G35" s="5"/>
      <c r="H35" s="5"/>
      <c r="I35" s="6"/>
      <c r="J35" s="7"/>
    </row>
    <row r="36" spans="1:10" ht="15.75">
      <c r="A36" s="22" t="s">
        <v>14</v>
      </c>
      <c r="B36" s="21" t="s">
        <v>23</v>
      </c>
      <c r="C36" s="26">
        <v>0.83</v>
      </c>
      <c r="D36" s="14"/>
      <c r="E36" s="14"/>
      <c r="F36" s="15"/>
      <c r="G36" s="5"/>
      <c r="H36" s="5"/>
      <c r="I36" s="6"/>
      <c r="J36" s="7"/>
    </row>
    <row r="37" spans="1:10" ht="28.5">
      <c r="A37" s="22" t="s">
        <v>15</v>
      </c>
      <c r="B37" s="21" t="s">
        <v>24</v>
      </c>
      <c r="C37" s="26">
        <v>1.32</v>
      </c>
      <c r="D37" s="14"/>
      <c r="E37" s="14"/>
      <c r="F37" s="15"/>
      <c r="G37" s="5"/>
      <c r="H37" s="5"/>
      <c r="I37" s="6"/>
      <c r="J37" s="7"/>
    </row>
    <row r="38" spans="1:10" ht="15.75">
      <c r="A38" s="28"/>
      <c r="B38" s="28"/>
      <c r="C38" s="15"/>
      <c r="D38" s="14"/>
      <c r="E38" s="14"/>
      <c r="F38" s="15"/>
      <c r="G38" s="5"/>
      <c r="H38" s="5"/>
      <c r="I38" s="6"/>
      <c r="J38" s="7"/>
    </row>
    <row r="39" spans="1:10" ht="15.75">
      <c r="A39" s="29" t="s">
        <v>105</v>
      </c>
      <c r="B39" s="14"/>
      <c r="C39" s="14"/>
      <c r="D39" s="14"/>
      <c r="E39" s="14"/>
      <c r="F39" s="15"/>
      <c r="G39" s="5"/>
      <c r="H39" s="5"/>
      <c r="I39" s="6"/>
      <c r="J39" s="7"/>
    </row>
    <row r="40" spans="1:10" ht="15.75">
      <c r="A40" s="34" t="s">
        <v>26</v>
      </c>
      <c r="B40" s="35"/>
      <c r="C40" s="174" t="s">
        <v>34</v>
      </c>
      <c r="D40" s="174" t="s">
        <v>35</v>
      </c>
      <c r="E40" s="14"/>
      <c r="F40" s="15"/>
      <c r="G40" s="5"/>
      <c r="H40" s="5"/>
      <c r="I40" s="6"/>
      <c r="J40" s="7"/>
    </row>
    <row r="41" spans="1:10" ht="15.75">
      <c r="A41" s="30"/>
      <c r="B41" s="14"/>
      <c r="C41" s="175"/>
      <c r="D41" s="175"/>
      <c r="E41" s="14"/>
      <c r="F41" s="15"/>
      <c r="G41" s="5"/>
      <c r="H41" s="5"/>
      <c r="I41" s="6"/>
      <c r="J41" s="7"/>
    </row>
    <row r="42" spans="1:10" ht="15.75">
      <c r="A42" s="31" t="s">
        <v>29</v>
      </c>
      <c r="B42" s="12">
        <v>54</v>
      </c>
      <c r="C42" s="12">
        <v>1.2</v>
      </c>
      <c r="D42" s="40">
        <f>+C42*B42</f>
        <v>64.8</v>
      </c>
      <c r="E42" s="14"/>
      <c r="F42" s="15"/>
      <c r="G42" s="5"/>
      <c r="H42" s="5"/>
      <c r="I42" s="6"/>
      <c r="J42" s="7"/>
    </row>
    <row r="43" spans="1:10" ht="15.75">
      <c r="A43" s="31" t="s">
        <v>30</v>
      </c>
      <c r="B43" s="12">
        <v>54</v>
      </c>
      <c r="C43" s="12">
        <v>4.7</v>
      </c>
      <c r="D43" s="40">
        <f>+C43*B43</f>
        <v>253.8</v>
      </c>
      <c r="E43" s="14"/>
      <c r="F43" s="15"/>
      <c r="G43" s="5"/>
      <c r="H43" s="5"/>
      <c r="I43" s="6"/>
      <c r="J43" s="7"/>
    </row>
    <row r="44" spans="1:10" ht="15.75">
      <c r="A44" s="31" t="s">
        <v>31</v>
      </c>
      <c r="B44" s="12">
        <v>54</v>
      </c>
      <c r="C44" s="12">
        <v>1.07</v>
      </c>
      <c r="D44" s="40">
        <f>+C44*B44</f>
        <v>57.78</v>
      </c>
      <c r="E44" s="14"/>
      <c r="F44" s="15"/>
      <c r="G44" s="5"/>
      <c r="H44" s="5"/>
      <c r="I44" s="6"/>
      <c r="J44" s="7"/>
    </row>
    <row r="45" spans="1:10" ht="15.75">
      <c r="A45" s="178" t="s">
        <v>27</v>
      </c>
      <c r="B45" s="179"/>
      <c r="C45" s="179"/>
      <c r="D45" s="40">
        <f>SUM(D42:D44)</f>
        <v>376.38</v>
      </c>
      <c r="E45" s="14"/>
      <c r="F45" s="15"/>
      <c r="G45" s="5"/>
      <c r="H45" s="5"/>
      <c r="I45" s="6"/>
      <c r="J45" s="7"/>
    </row>
    <row r="46" spans="1:10" ht="15.75">
      <c r="A46" s="178" t="s">
        <v>28</v>
      </c>
      <c r="B46" s="179"/>
      <c r="C46" s="179"/>
      <c r="D46" s="40">
        <f>+D45/60</f>
        <v>6.273</v>
      </c>
      <c r="E46" s="14"/>
      <c r="F46" s="15"/>
      <c r="G46" s="5"/>
      <c r="H46" s="5"/>
      <c r="I46" s="6"/>
      <c r="J46" s="7"/>
    </row>
    <row r="47" spans="1:10" ht="15.75">
      <c r="A47" s="176" t="s">
        <v>32</v>
      </c>
      <c r="B47" s="177"/>
      <c r="C47" s="177"/>
      <c r="D47" s="41">
        <f>D46/8</f>
        <v>0.784125</v>
      </c>
      <c r="E47" s="14"/>
      <c r="F47" s="15"/>
      <c r="G47" s="5"/>
      <c r="H47" s="5"/>
      <c r="I47" s="8"/>
      <c r="J47" s="7"/>
    </row>
    <row r="48" spans="1:10" ht="15.75">
      <c r="A48" s="36"/>
      <c r="B48" s="37"/>
      <c r="C48" s="37"/>
      <c r="D48" s="38"/>
      <c r="E48" s="14"/>
      <c r="F48" s="15"/>
      <c r="G48" s="5"/>
      <c r="H48" s="5"/>
      <c r="I48" s="8"/>
      <c r="J48" s="7"/>
    </row>
    <row r="49" spans="1:10" ht="15.75">
      <c r="A49" s="29"/>
      <c r="B49" s="14"/>
      <c r="C49" s="14"/>
      <c r="D49" s="14"/>
      <c r="E49" s="14"/>
      <c r="F49" s="15"/>
      <c r="G49" s="5"/>
      <c r="H49" s="5"/>
      <c r="I49" s="9"/>
      <c r="J49" s="7"/>
    </row>
    <row r="50" spans="1:10" ht="15.75">
      <c r="A50" s="39" t="s">
        <v>33</v>
      </c>
      <c r="B50" s="35"/>
      <c r="C50" s="174" t="s">
        <v>34</v>
      </c>
      <c r="D50" s="174" t="s">
        <v>35</v>
      </c>
      <c r="E50" s="14"/>
      <c r="F50" s="15"/>
      <c r="G50" s="5"/>
      <c r="H50" s="5"/>
      <c r="I50" s="6"/>
      <c r="J50" s="7"/>
    </row>
    <row r="51" spans="1:10" ht="15.75">
      <c r="A51" s="30"/>
      <c r="B51" s="14"/>
      <c r="C51" s="175"/>
      <c r="D51" s="175"/>
      <c r="E51" s="14"/>
      <c r="F51" s="15"/>
      <c r="G51" s="5"/>
      <c r="H51" s="5"/>
      <c r="I51" s="6"/>
      <c r="J51" s="7"/>
    </row>
    <row r="52" spans="1:10" ht="15.75">
      <c r="A52" s="31" t="s">
        <v>29</v>
      </c>
      <c r="B52" s="12">
        <v>100</v>
      </c>
      <c r="C52" s="12">
        <v>1.65</v>
      </c>
      <c r="D52" s="40">
        <f aca="true" t="shared" si="0" ref="D52:D57">B52*C52</f>
        <v>165</v>
      </c>
      <c r="E52" s="14"/>
      <c r="F52" s="15"/>
      <c r="G52" s="5"/>
      <c r="H52" s="5"/>
      <c r="I52" s="6"/>
      <c r="J52" s="7"/>
    </row>
    <row r="53" spans="1:10" ht="15.75">
      <c r="A53" s="31" t="s">
        <v>30</v>
      </c>
      <c r="B53" s="12">
        <v>100</v>
      </c>
      <c r="C53" s="12">
        <v>6.2</v>
      </c>
      <c r="D53" s="40">
        <f t="shared" si="0"/>
        <v>620</v>
      </c>
      <c r="E53" s="14"/>
      <c r="F53" s="15"/>
      <c r="G53" s="5"/>
      <c r="H53" s="5"/>
      <c r="I53" s="9"/>
      <c r="J53" s="7"/>
    </row>
    <row r="54" spans="1:10" ht="15.75">
      <c r="A54" s="31" t="s">
        <v>31</v>
      </c>
      <c r="B54" s="12">
        <v>100</v>
      </c>
      <c r="C54" s="12">
        <v>1.47</v>
      </c>
      <c r="D54" s="40">
        <f t="shared" si="0"/>
        <v>147</v>
      </c>
      <c r="E54" s="14"/>
      <c r="F54" s="15"/>
      <c r="G54" s="5"/>
      <c r="H54" s="5"/>
      <c r="I54" s="9"/>
      <c r="J54" s="7"/>
    </row>
    <row r="55" spans="1:10" ht="15.75">
      <c r="A55" s="31" t="s">
        <v>102</v>
      </c>
      <c r="B55" s="12">
        <v>29</v>
      </c>
      <c r="C55" s="12">
        <v>2.89</v>
      </c>
      <c r="D55" s="40">
        <f t="shared" si="0"/>
        <v>83.81</v>
      </c>
      <c r="E55" s="14"/>
      <c r="F55" s="15"/>
      <c r="G55" s="5"/>
      <c r="H55" s="5"/>
      <c r="I55" s="9"/>
      <c r="J55" s="7"/>
    </row>
    <row r="56" spans="1:10" ht="15.75">
      <c r="A56" s="31" t="s">
        <v>101</v>
      </c>
      <c r="B56" s="12">
        <v>29</v>
      </c>
      <c r="C56" s="12">
        <v>10.85</v>
      </c>
      <c r="D56" s="40">
        <f t="shared" si="0"/>
        <v>314.65</v>
      </c>
      <c r="E56" s="14"/>
      <c r="F56" s="15"/>
      <c r="G56" s="5"/>
      <c r="H56" s="5"/>
      <c r="I56" s="9"/>
      <c r="J56" s="7"/>
    </row>
    <row r="57" spans="1:10" ht="15.75">
      <c r="A57" s="31" t="s">
        <v>100</v>
      </c>
      <c r="B57" s="12">
        <v>29</v>
      </c>
      <c r="C57" s="12">
        <v>2.57</v>
      </c>
      <c r="D57" s="40">
        <f t="shared" si="0"/>
        <v>74.53</v>
      </c>
      <c r="E57" s="14"/>
      <c r="F57" s="15"/>
      <c r="G57" s="5"/>
      <c r="H57" s="5"/>
      <c r="I57" s="9"/>
      <c r="J57" s="7"/>
    </row>
    <row r="58" spans="1:10" ht="15.75">
      <c r="A58" s="178" t="s">
        <v>27</v>
      </c>
      <c r="B58" s="179"/>
      <c r="C58" s="179"/>
      <c r="D58" s="40">
        <f>SUM(D52:D57)</f>
        <v>1404.99</v>
      </c>
      <c r="E58" s="14"/>
      <c r="F58" s="15"/>
      <c r="G58" s="5"/>
      <c r="H58" s="5"/>
      <c r="I58" s="9"/>
      <c r="J58" s="7"/>
    </row>
    <row r="59" spans="1:10" ht="15.75">
      <c r="A59" s="178" t="s">
        <v>28</v>
      </c>
      <c r="B59" s="179"/>
      <c r="C59" s="179"/>
      <c r="D59" s="40">
        <f>D58/60</f>
        <v>23.4165</v>
      </c>
      <c r="E59" s="14"/>
      <c r="F59" s="15"/>
      <c r="G59" s="5"/>
      <c r="H59" s="5"/>
      <c r="I59" s="9"/>
      <c r="J59" s="7"/>
    </row>
    <row r="60" spans="1:10" ht="15.75">
      <c r="A60" s="176" t="s">
        <v>32</v>
      </c>
      <c r="B60" s="177"/>
      <c r="C60" s="177"/>
      <c r="D60" s="41">
        <f>D59/8</f>
        <v>2.9270625</v>
      </c>
      <c r="E60" s="14"/>
      <c r="F60" s="15"/>
      <c r="G60" s="5"/>
      <c r="H60" s="5"/>
      <c r="I60" s="9"/>
      <c r="J60" s="7"/>
    </row>
    <row r="61" spans="1:8" ht="14.25">
      <c r="A61" s="33"/>
      <c r="B61" s="30"/>
      <c r="C61" s="14"/>
      <c r="D61" s="32"/>
      <c r="E61" s="14"/>
      <c r="F61" s="15"/>
      <c r="G61" s="5"/>
      <c r="H61" s="5"/>
    </row>
    <row r="62" spans="1:8" ht="14.25">
      <c r="A62" s="30" t="s">
        <v>104</v>
      </c>
      <c r="B62" s="30"/>
      <c r="C62" s="30"/>
      <c r="D62" s="30"/>
      <c r="E62" s="14"/>
      <c r="F62" s="15"/>
      <c r="G62" s="5"/>
      <c r="H62" s="5"/>
    </row>
    <row r="63" spans="1:8" ht="14.25">
      <c r="A63" s="30"/>
      <c r="B63" s="64"/>
      <c r="C63" s="11"/>
      <c r="D63" s="64"/>
      <c r="E63" s="14"/>
      <c r="F63" s="15"/>
      <c r="G63" s="5"/>
      <c r="H63" s="5"/>
    </row>
    <row r="64" spans="1:8" ht="14.25">
      <c r="A64" s="29" t="s">
        <v>103</v>
      </c>
      <c r="B64" s="64"/>
      <c r="C64" s="11"/>
      <c r="D64" s="64"/>
      <c r="E64" s="14"/>
      <c r="F64" s="15"/>
      <c r="G64" s="5"/>
      <c r="H64" s="5"/>
    </row>
    <row r="65" spans="1:8" ht="14.25">
      <c r="A65" s="34" t="s">
        <v>26</v>
      </c>
      <c r="B65" s="35"/>
      <c r="C65" s="174" t="s">
        <v>34</v>
      </c>
      <c r="D65" s="174" t="s">
        <v>35</v>
      </c>
      <c r="E65" s="14"/>
      <c r="F65" s="15"/>
      <c r="G65" s="5"/>
      <c r="H65" s="5"/>
    </row>
    <row r="66" spans="1:8" ht="14.25">
      <c r="A66" s="30"/>
      <c r="B66" s="14"/>
      <c r="C66" s="175"/>
      <c r="D66" s="175"/>
      <c r="E66" s="14"/>
      <c r="F66" s="15"/>
      <c r="G66" s="5"/>
      <c r="H66" s="5"/>
    </row>
    <row r="67" spans="1:8" ht="14.25">
      <c r="A67" s="31" t="s">
        <v>29</v>
      </c>
      <c r="B67" s="12">
        <v>26</v>
      </c>
      <c r="C67" s="12">
        <v>1.2</v>
      </c>
      <c r="D67" s="40">
        <f>B67*C67</f>
        <v>31.2</v>
      </c>
      <c r="E67" s="14"/>
      <c r="F67" s="15"/>
      <c r="G67" s="5"/>
      <c r="H67" s="5"/>
    </row>
    <row r="68" spans="1:8" ht="14.25">
      <c r="A68" s="31" t="s">
        <v>30</v>
      </c>
      <c r="B68" s="12">
        <v>26</v>
      </c>
      <c r="C68" s="12">
        <v>4.7</v>
      </c>
      <c r="D68" s="40">
        <f>B68*C68</f>
        <v>122.2</v>
      </c>
      <c r="E68" s="63"/>
      <c r="F68" s="15"/>
      <c r="G68" s="5"/>
      <c r="H68" s="5"/>
    </row>
    <row r="69" spans="1:8" ht="14.25">
      <c r="A69" s="31" t="s">
        <v>31</v>
      </c>
      <c r="B69" s="12">
        <v>26</v>
      </c>
      <c r="C69" s="12">
        <v>1.07</v>
      </c>
      <c r="D69" s="40">
        <f>B69*C69</f>
        <v>27.82</v>
      </c>
      <c r="E69" s="63"/>
      <c r="F69" s="15"/>
      <c r="G69" s="5"/>
      <c r="H69" s="5"/>
    </row>
    <row r="70" spans="1:8" ht="14.25">
      <c r="A70" s="178" t="s">
        <v>27</v>
      </c>
      <c r="B70" s="179"/>
      <c r="C70" s="179"/>
      <c r="D70" s="40">
        <f>SUM(D67:D69)</f>
        <v>181.22</v>
      </c>
      <c r="E70" s="63"/>
      <c r="F70" s="15"/>
      <c r="G70" s="5"/>
      <c r="H70" s="5"/>
    </row>
    <row r="71" spans="1:8" ht="14.25">
      <c r="A71" s="178" t="s">
        <v>28</v>
      </c>
      <c r="B71" s="179"/>
      <c r="C71" s="179"/>
      <c r="D71" s="40">
        <f>+D70/60</f>
        <v>3.0203333333333333</v>
      </c>
      <c r="E71" s="63"/>
      <c r="F71" s="15"/>
      <c r="G71" s="5"/>
      <c r="H71" s="5"/>
    </row>
    <row r="72" spans="1:8" ht="14.25">
      <c r="A72" s="176" t="s">
        <v>32</v>
      </c>
      <c r="B72" s="177"/>
      <c r="C72" s="177"/>
      <c r="D72" s="41">
        <f>D71/8</f>
        <v>0.37754166666666666</v>
      </c>
      <c r="E72" s="63"/>
      <c r="F72" s="15"/>
      <c r="G72" s="5"/>
      <c r="H72" s="5"/>
    </row>
    <row r="73" spans="2:3" ht="15.75">
      <c r="B73" s="3"/>
      <c r="C73" s="3"/>
    </row>
    <row r="74" spans="1:4" ht="14.25">
      <c r="A74" s="39" t="s">
        <v>33</v>
      </c>
      <c r="B74" s="35"/>
      <c r="C74" s="174" t="s">
        <v>34</v>
      </c>
      <c r="D74" s="174" t="s">
        <v>35</v>
      </c>
    </row>
    <row r="75" spans="1:4" ht="14.25">
      <c r="A75" s="30"/>
      <c r="B75" s="14"/>
      <c r="C75" s="175"/>
      <c r="D75" s="175"/>
    </row>
    <row r="76" spans="1:4" ht="14.25">
      <c r="A76" s="31" t="s">
        <v>29</v>
      </c>
      <c r="B76" s="12">
        <v>58</v>
      </c>
      <c r="C76" s="12">
        <v>1.65</v>
      </c>
      <c r="D76" s="40">
        <f aca="true" t="shared" si="1" ref="D76:D81">B76*C76</f>
        <v>95.69999999999999</v>
      </c>
    </row>
    <row r="77" spans="1:4" ht="14.25">
      <c r="A77" s="31" t="s">
        <v>30</v>
      </c>
      <c r="B77" s="12">
        <v>58</v>
      </c>
      <c r="C77" s="12">
        <v>6.2</v>
      </c>
      <c r="D77" s="40">
        <f t="shared" si="1"/>
        <v>359.6</v>
      </c>
    </row>
    <row r="78" spans="1:4" ht="14.25">
      <c r="A78" s="31" t="s">
        <v>31</v>
      </c>
      <c r="B78" s="12">
        <v>58</v>
      </c>
      <c r="C78" s="12">
        <v>1.47</v>
      </c>
      <c r="D78" s="40">
        <f t="shared" si="1"/>
        <v>85.26</v>
      </c>
    </row>
    <row r="79" spans="1:4" ht="14.25">
      <c r="A79" s="31" t="s">
        <v>102</v>
      </c>
      <c r="B79" s="12">
        <v>6</v>
      </c>
      <c r="C79" s="12">
        <v>2.89</v>
      </c>
      <c r="D79" s="40">
        <f t="shared" si="1"/>
        <v>17.34</v>
      </c>
    </row>
    <row r="80" spans="1:4" ht="14.25">
      <c r="A80" s="31" t="s">
        <v>101</v>
      </c>
      <c r="B80" s="12">
        <v>6</v>
      </c>
      <c r="C80" s="12">
        <v>10.85</v>
      </c>
      <c r="D80" s="40">
        <f t="shared" si="1"/>
        <v>65.1</v>
      </c>
    </row>
    <row r="81" spans="1:4" ht="14.25">
      <c r="A81" s="31" t="s">
        <v>100</v>
      </c>
      <c r="B81" s="12">
        <v>6</v>
      </c>
      <c r="C81" s="12">
        <v>2.57</v>
      </c>
      <c r="D81" s="40">
        <f t="shared" si="1"/>
        <v>15.419999999999998</v>
      </c>
    </row>
    <row r="82" spans="1:4" ht="14.25">
      <c r="A82" s="178" t="s">
        <v>27</v>
      </c>
      <c r="B82" s="179"/>
      <c r="C82" s="179"/>
      <c r="D82" s="40">
        <f>SUM(D76:D81)</f>
        <v>638.4200000000001</v>
      </c>
    </row>
    <row r="83" spans="1:4" ht="14.25">
      <c r="A83" s="178" t="s">
        <v>28</v>
      </c>
      <c r="B83" s="179"/>
      <c r="C83" s="179"/>
      <c r="D83" s="40">
        <f>D82/60</f>
        <v>10.640333333333334</v>
      </c>
    </row>
    <row r="84" spans="1:4" ht="14.25">
      <c r="A84" s="176" t="s">
        <v>32</v>
      </c>
      <c r="B84" s="177"/>
      <c r="C84" s="177"/>
      <c r="D84" s="41">
        <f>D83/8</f>
        <v>1.3300416666666668</v>
      </c>
    </row>
    <row r="85" ht="15.75"/>
    <row r="86" spans="1:2" ht="15.75">
      <c r="A86" s="70" t="s">
        <v>99</v>
      </c>
      <c r="B86" s="71">
        <v>5.42</v>
      </c>
    </row>
    <row r="87" spans="2:5" ht="15.75">
      <c r="B87" s="62"/>
      <c r="C87" s="62"/>
      <c r="D87" s="62"/>
      <c r="E87" s="62"/>
    </row>
    <row r="88" ht="15.75"/>
    <row r="89" ht="15.75"/>
    <row r="90" ht="15.75"/>
  </sheetData>
  <sheetProtection/>
  <mergeCells count="20">
    <mergeCell ref="C74:C75"/>
    <mergeCell ref="D74:D75"/>
    <mergeCell ref="A82:C82"/>
    <mergeCell ref="A83:C83"/>
    <mergeCell ref="A84:C84"/>
    <mergeCell ref="D50:D51"/>
    <mergeCell ref="C65:C66"/>
    <mergeCell ref="D65:D66"/>
    <mergeCell ref="A70:C70"/>
    <mergeCell ref="A71:C71"/>
    <mergeCell ref="D40:D41"/>
    <mergeCell ref="A72:C72"/>
    <mergeCell ref="C40:C41"/>
    <mergeCell ref="A45:C45"/>
    <mergeCell ref="A46:C46"/>
    <mergeCell ref="A47:C47"/>
    <mergeCell ref="A58:C58"/>
    <mergeCell ref="A59:C59"/>
    <mergeCell ref="A60:C60"/>
    <mergeCell ref="C50:C5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3"/>
  <rowBreaks count="1" manualBreakCount="1">
    <brk id="6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E24"/>
  <sheetViews>
    <sheetView zoomScalePageLayoutView="0" workbookViewId="0" topLeftCell="A1">
      <selection activeCell="E28" sqref="E28"/>
    </sheetView>
  </sheetViews>
  <sheetFormatPr defaultColWidth="9.00390625" defaultRowHeight="12.75"/>
  <cols>
    <col min="2" max="2" width="28.375" style="0" customWidth="1"/>
    <col min="3" max="3" width="29.125" style="0" customWidth="1"/>
    <col min="4" max="4" width="16.75390625" style="0" customWidth="1"/>
  </cols>
  <sheetData>
    <row r="1" spans="1:4" ht="14.25">
      <c r="A1" s="30"/>
      <c r="B1" s="30"/>
      <c r="C1" s="30"/>
      <c r="D1" s="30"/>
    </row>
    <row r="2" spans="1:5" ht="14.25">
      <c r="A2" s="49" t="s">
        <v>212</v>
      </c>
      <c r="B2" s="50"/>
      <c r="C2" s="50"/>
      <c r="D2" s="51"/>
      <c r="E2" s="52"/>
    </row>
    <row r="3" spans="1:4" ht="14.25">
      <c r="A3" s="11"/>
      <c r="B3" s="13"/>
      <c r="C3" s="13"/>
      <c r="D3" s="14"/>
    </row>
    <row r="4" spans="1:4" ht="28.5">
      <c r="A4" s="44" t="s">
        <v>36</v>
      </c>
      <c r="B4" s="44" t="s">
        <v>37</v>
      </c>
      <c r="C4" s="44" t="s">
        <v>38</v>
      </c>
      <c r="D4" s="44" t="s">
        <v>39</v>
      </c>
    </row>
    <row r="5" spans="1:4" ht="14.25">
      <c r="A5" s="45"/>
      <c r="B5" s="45"/>
      <c r="C5" s="45"/>
      <c r="D5" s="45"/>
    </row>
    <row r="6" spans="1:4" ht="28.5" customHeight="1">
      <c r="A6" s="48" t="s">
        <v>77</v>
      </c>
      <c r="B6" s="180" t="s">
        <v>40</v>
      </c>
      <c r="C6" s="181"/>
      <c r="D6" s="182"/>
    </row>
    <row r="7" spans="1:4" ht="14.25">
      <c r="A7" s="46" t="s">
        <v>41</v>
      </c>
      <c r="B7" s="45" t="s">
        <v>115</v>
      </c>
      <c r="C7" s="30" t="s">
        <v>6</v>
      </c>
      <c r="D7" s="59">
        <v>0.74</v>
      </c>
    </row>
    <row r="8" spans="1:4" ht="14.25">
      <c r="A8" s="46" t="s">
        <v>42</v>
      </c>
      <c r="B8" s="45" t="s">
        <v>43</v>
      </c>
      <c r="C8" s="45" t="s">
        <v>120</v>
      </c>
      <c r="D8" s="59">
        <v>1</v>
      </c>
    </row>
    <row r="9" spans="1:4" ht="14.25">
      <c r="A9" s="46" t="s">
        <v>44</v>
      </c>
      <c r="B9" s="45" t="s">
        <v>43</v>
      </c>
      <c r="C9" s="45" t="s">
        <v>4</v>
      </c>
      <c r="D9" s="59">
        <v>14.26</v>
      </c>
    </row>
    <row r="10" spans="1:4" ht="14.25">
      <c r="A10" s="46" t="s">
        <v>46</v>
      </c>
      <c r="B10" s="45" t="s">
        <v>45</v>
      </c>
      <c r="C10" s="45" t="s">
        <v>5</v>
      </c>
      <c r="D10" s="59">
        <v>17</v>
      </c>
    </row>
    <row r="11" spans="1:4" ht="14.25">
      <c r="A11" s="46" t="s">
        <v>47</v>
      </c>
      <c r="B11" s="45" t="s">
        <v>119</v>
      </c>
      <c r="C11" s="47" t="s">
        <v>7</v>
      </c>
      <c r="D11" s="59">
        <v>0.5</v>
      </c>
    </row>
    <row r="12" spans="1:4" ht="14.25">
      <c r="A12" s="46" t="s">
        <v>48</v>
      </c>
      <c r="B12" s="45" t="s">
        <v>116</v>
      </c>
      <c r="C12" s="47" t="s">
        <v>8</v>
      </c>
      <c r="D12" s="59">
        <v>1</v>
      </c>
    </row>
    <row r="13" spans="1:4" ht="14.25">
      <c r="A13" s="46" t="s">
        <v>49</v>
      </c>
      <c r="B13" s="45" t="s">
        <v>121</v>
      </c>
      <c r="C13" s="47" t="s">
        <v>9</v>
      </c>
      <c r="D13" s="59">
        <v>1</v>
      </c>
    </row>
    <row r="14" spans="1:4" ht="14.25">
      <c r="A14" s="46" t="s">
        <v>50</v>
      </c>
      <c r="B14" s="45" t="s">
        <v>51</v>
      </c>
      <c r="C14" s="45" t="s">
        <v>10</v>
      </c>
      <c r="D14" s="59">
        <v>5.42</v>
      </c>
    </row>
    <row r="15" spans="1:4" ht="14.25">
      <c r="A15" s="46" t="s">
        <v>52</v>
      </c>
      <c r="B15" s="45" t="s">
        <v>117</v>
      </c>
      <c r="C15" s="47" t="s">
        <v>11</v>
      </c>
      <c r="D15" s="59">
        <v>0.25</v>
      </c>
    </row>
    <row r="16" spans="1:4" ht="28.5">
      <c r="A16" s="46" t="s">
        <v>53</v>
      </c>
      <c r="B16" s="45" t="s">
        <v>118</v>
      </c>
      <c r="C16" s="47" t="s">
        <v>12</v>
      </c>
      <c r="D16" s="59">
        <v>0.25</v>
      </c>
    </row>
    <row r="17" spans="1:4" ht="14.25">
      <c r="A17" s="46" t="s">
        <v>54</v>
      </c>
      <c r="B17" s="45" t="s">
        <v>55</v>
      </c>
      <c r="C17" s="45" t="s">
        <v>13</v>
      </c>
      <c r="D17" s="59">
        <v>3.11</v>
      </c>
    </row>
    <row r="18" spans="1:4" ht="14.25">
      <c r="A18" s="46" t="s">
        <v>56</v>
      </c>
      <c r="B18" s="45" t="s">
        <v>57</v>
      </c>
      <c r="C18" s="47" t="s">
        <v>14</v>
      </c>
      <c r="D18" s="59">
        <v>0.83</v>
      </c>
    </row>
    <row r="19" spans="1:4" ht="14.25">
      <c r="A19" s="46" t="s">
        <v>58</v>
      </c>
      <c r="B19" s="45" t="s">
        <v>55</v>
      </c>
      <c r="C19" s="47" t="s">
        <v>15</v>
      </c>
      <c r="D19" s="59">
        <v>1.32</v>
      </c>
    </row>
    <row r="20" spans="1:4" s="53" customFormat="1" ht="19.5" customHeight="1">
      <c r="A20" s="183" t="s">
        <v>59</v>
      </c>
      <c r="B20" s="183"/>
      <c r="C20" s="183"/>
      <c r="D20" s="84">
        <f>SUM(D7:D19)</f>
        <v>46.68</v>
      </c>
    </row>
    <row r="21" spans="1:4" ht="50.25" customHeight="1">
      <c r="A21" s="48" t="s">
        <v>60</v>
      </c>
      <c r="B21" s="180" t="s">
        <v>61</v>
      </c>
      <c r="C21" s="181"/>
      <c r="D21" s="182"/>
    </row>
    <row r="22" spans="1:4" ht="14.25">
      <c r="A22" s="46" t="s">
        <v>62</v>
      </c>
      <c r="B22" s="45" t="s">
        <v>57</v>
      </c>
      <c r="C22" s="47" t="s">
        <v>14</v>
      </c>
      <c r="D22" s="46">
        <v>0.17</v>
      </c>
    </row>
    <row r="23" spans="1:4" s="53" customFormat="1" ht="19.5" customHeight="1">
      <c r="A23" s="183" t="s">
        <v>63</v>
      </c>
      <c r="B23" s="183"/>
      <c r="C23" s="183"/>
      <c r="D23" s="85">
        <f>SUM(D22:D22)</f>
        <v>0.17</v>
      </c>
    </row>
    <row r="24" spans="1:4" ht="14.25" customHeight="1">
      <c r="A24" s="184" t="s">
        <v>64</v>
      </c>
      <c r="B24" s="184"/>
      <c r="C24" s="184"/>
      <c r="D24" s="86">
        <f>D20+D23</f>
        <v>46.85</v>
      </c>
    </row>
  </sheetData>
  <sheetProtection/>
  <mergeCells count="5">
    <mergeCell ref="B6:D6"/>
    <mergeCell ref="A20:C20"/>
    <mergeCell ref="B21:D21"/>
    <mergeCell ref="A23:C23"/>
    <mergeCell ref="A24:C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O52"/>
  <sheetViews>
    <sheetView zoomScalePageLayoutView="0" workbookViewId="0" topLeftCell="A13">
      <selection activeCell="P53" sqref="P53"/>
    </sheetView>
  </sheetViews>
  <sheetFormatPr defaultColWidth="9.00390625" defaultRowHeight="12.75"/>
  <cols>
    <col min="9" max="9" width="11.00390625" style="0" customWidth="1"/>
    <col min="10" max="11" width="14.25390625" style="0" customWidth="1"/>
    <col min="15" max="15" width="9.875" style="0" bestFit="1" customWidth="1"/>
  </cols>
  <sheetData>
    <row r="1" spans="1:11" ht="16.5" customHeight="1">
      <c r="A1" s="54" t="s">
        <v>124</v>
      </c>
      <c r="B1" s="54"/>
      <c r="C1" s="72"/>
      <c r="D1" s="72"/>
      <c r="E1" s="72"/>
      <c r="F1" s="72"/>
      <c r="G1" s="72"/>
      <c r="H1" s="72"/>
      <c r="I1" s="72"/>
      <c r="J1" s="72"/>
      <c r="K1" s="30"/>
    </row>
    <row r="2" spans="1:11" ht="16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6.5" customHeight="1">
      <c r="A3" s="30"/>
      <c r="B3" s="30"/>
      <c r="C3" s="30"/>
      <c r="D3" s="30"/>
      <c r="E3" s="30"/>
      <c r="F3" s="30"/>
      <c r="G3" s="30"/>
      <c r="H3" s="30"/>
      <c r="I3" s="30"/>
      <c r="J3" s="33" t="s">
        <v>154</v>
      </c>
      <c r="K3" s="33" t="s">
        <v>154</v>
      </c>
    </row>
    <row r="4" spans="1:11" ht="16.5" customHeight="1">
      <c r="A4" s="91"/>
      <c r="B4" s="203" t="s">
        <v>155</v>
      </c>
      <c r="C4" s="204"/>
      <c r="D4" s="204"/>
      <c r="E4" s="204"/>
      <c r="F4" s="204"/>
      <c r="G4" s="204"/>
      <c r="H4" s="204"/>
      <c r="I4" s="205"/>
      <c r="J4" s="92">
        <v>450.93</v>
      </c>
      <c r="K4" s="92">
        <v>322.97</v>
      </c>
    </row>
    <row r="5" spans="1:11" ht="16.5" customHeight="1">
      <c r="A5" s="31"/>
      <c r="B5" s="172"/>
      <c r="C5" s="185"/>
      <c r="D5" s="185"/>
      <c r="E5" s="185"/>
      <c r="F5" s="185"/>
      <c r="G5" s="185"/>
      <c r="H5" s="185"/>
      <c r="I5" s="186"/>
      <c r="J5" s="31"/>
      <c r="K5" s="31"/>
    </row>
    <row r="6" spans="1:11" ht="16.5" customHeight="1">
      <c r="A6" s="31"/>
      <c r="B6" s="172"/>
      <c r="C6" s="185"/>
      <c r="D6" s="185"/>
      <c r="E6" s="185"/>
      <c r="F6" s="185"/>
      <c r="G6" s="185"/>
      <c r="H6" s="185"/>
      <c r="I6" s="186"/>
      <c r="J6" s="87" t="s">
        <v>156</v>
      </c>
      <c r="K6" s="87" t="s">
        <v>157</v>
      </c>
    </row>
    <row r="7" spans="1:11" ht="16.5" customHeight="1">
      <c r="A7" s="93" t="s">
        <v>125</v>
      </c>
      <c r="B7" s="206" t="s">
        <v>126</v>
      </c>
      <c r="C7" s="207"/>
      <c r="D7" s="207"/>
      <c r="E7" s="207"/>
      <c r="F7" s="207"/>
      <c r="G7" s="207"/>
      <c r="H7" s="207"/>
      <c r="I7" s="208"/>
      <c r="J7" s="159">
        <v>80</v>
      </c>
      <c r="K7" s="159">
        <v>193</v>
      </c>
    </row>
    <row r="8" spans="1:11" ht="16.5" customHeight="1">
      <c r="A8" s="31"/>
      <c r="B8" s="172"/>
      <c r="C8" s="185"/>
      <c r="D8" s="185"/>
      <c r="E8" s="185"/>
      <c r="F8" s="185"/>
      <c r="G8" s="185"/>
      <c r="H8" s="185"/>
      <c r="I8" s="186"/>
      <c r="J8" s="88"/>
      <c r="K8" s="88"/>
    </row>
    <row r="9" spans="1:11" ht="16.5" customHeight="1">
      <c r="A9" s="31"/>
      <c r="B9" s="196" t="s">
        <v>159</v>
      </c>
      <c r="C9" s="209"/>
      <c r="D9" s="209"/>
      <c r="E9" s="209"/>
      <c r="F9" s="209"/>
      <c r="G9" s="209"/>
      <c r="H9" s="209"/>
      <c r="I9" s="210"/>
      <c r="J9" s="88"/>
      <c r="K9" s="88"/>
    </row>
    <row r="10" spans="1:11" ht="16.5" customHeight="1">
      <c r="A10" s="94" t="s">
        <v>127</v>
      </c>
      <c r="B10" s="200" t="s">
        <v>128</v>
      </c>
      <c r="C10" s="201"/>
      <c r="D10" s="201"/>
      <c r="E10" s="201"/>
      <c r="F10" s="201"/>
      <c r="G10" s="201"/>
      <c r="H10" s="201"/>
      <c r="I10" s="202"/>
      <c r="J10" s="97"/>
      <c r="K10" s="97"/>
    </row>
    <row r="11" spans="1:11" ht="16.5" customHeight="1">
      <c r="A11" s="31" t="s">
        <v>41</v>
      </c>
      <c r="B11" s="172" t="s">
        <v>129</v>
      </c>
      <c r="C11" s="185"/>
      <c r="D11" s="185"/>
      <c r="E11" s="185"/>
      <c r="F11" s="185"/>
      <c r="G11" s="185"/>
      <c r="H11" s="185"/>
      <c r="I11" s="186"/>
      <c r="J11" s="88">
        <v>211349.61</v>
      </c>
      <c r="K11" s="88">
        <v>355913.15</v>
      </c>
    </row>
    <row r="12" spans="1:11" ht="16.5" customHeight="1">
      <c r="A12" s="31" t="s">
        <v>42</v>
      </c>
      <c r="B12" s="172" t="s">
        <v>130</v>
      </c>
      <c r="C12" s="185"/>
      <c r="D12" s="185"/>
      <c r="E12" s="185"/>
      <c r="F12" s="185"/>
      <c r="G12" s="185"/>
      <c r="H12" s="185"/>
      <c r="I12" s="186"/>
      <c r="J12" s="88">
        <v>34027.2</v>
      </c>
      <c r="K12" s="88">
        <v>57302.08</v>
      </c>
    </row>
    <row r="13" spans="1:11" ht="16.5" customHeight="1">
      <c r="A13" s="31" t="s">
        <v>44</v>
      </c>
      <c r="B13" s="172" t="s">
        <v>131</v>
      </c>
      <c r="C13" s="185"/>
      <c r="D13" s="185"/>
      <c r="E13" s="185"/>
      <c r="F13" s="185"/>
      <c r="G13" s="185"/>
      <c r="H13" s="185"/>
      <c r="I13" s="186"/>
      <c r="J13" s="88">
        <f>+'[1]Ostali stroški'!C12</f>
        <v>16667.63</v>
      </c>
      <c r="K13" s="88">
        <f>+'[1]Ostali stroški'!D12</f>
        <v>22985.07</v>
      </c>
    </row>
    <row r="14" spans="1:11" ht="16.5" customHeight="1">
      <c r="A14" s="31" t="s">
        <v>46</v>
      </c>
      <c r="B14" s="172" t="s">
        <v>132</v>
      </c>
      <c r="C14" s="185"/>
      <c r="D14" s="185"/>
      <c r="E14" s="185"/>
      <c r="F14" s="185"/>
      <c r="G14" s="185"/>
      <c r="H14" s="185"/>
      <c r="I14" s="186"/>
      <c r="J14" s="88">
        <f>+'[1]Plače'!I19+'[1]Plače'!K19</f>
        <v>21326.58</v>
      </c>
      <c r="K14" s="88">
        <f>+'[1]Plače'!J19+'[1]Plače'!L19</f>
        <v>37206.51</v>
      </c>
    </row>
    <row r="15" spans="1:11" ht="16.5" customHeight="1">
      <c r="A15" s="31" t="s">
        <v>47</v>
      </c>
      <c r="B15" s="172" t="s">
        <v>178</v>
      </c>
      <c r="C15" s="185"/>
      <c r="D15" s="185"/>
      <c r="E15" s="185"/>
      <c r="F15" s="185"/>
      <c r="G15" s="185"/>
      <c r="H15" s="185"/>
      <c r="I15" s="186"/>
      <c r="J15" s="88">
        <v>3406.28</v>
      </c>
      <c r="K15" s="88">
        <v>5657.42</v>
      </c>
    </row>
    <row r="16" spans="1:11" ht="16.5" customHeight="1">
      <c r="A16" s="31" t="s">
        <v>48</v>
      </c>
      <c r="B16" s="172" t="s">
        <v>133</v>
      </c>
      <c r="C16" s="185"/>
      <c r="D16" s="185"/>
      <c r="E16" s="185"/>
      <c r="F16" s="185"/>
      <c r="G16" s="185"/>
      <c r="H16" s="185"/>
      <c r="I16" s="186"/>
      <c r="J16" s="88">
        <f>J11*2%</f>
        <v>4226.9922</v>
      </c>
      <c r="K16" s="88">
        <f>K11*2%</f>
        <v>7118.263000000001</v>
      </c>
    </row>
    <row r="17" spans="1:11" ht="16.5" customHeight="1">
      <c r="A17" s="160" t="s">
        <v>49</v>
      </c>
      <c r="B17" s="193" t="s">
        <v>134</v>
      </c>
      <c r="C17" s="194"/>
      <c r="D17" s="194"/>
      <c r="E17" s="194"/>
      <c r="F17" s="194"/>
      <c r="G17" s="194"/>
      <c r="H17" s="194"/>
      <c r="I17" s="195"/>
      <c r="J17" s="161">
        <f>SUM(J11:J16)</f>
        <v>291004.2922</v>
      </c>
      <c r="K17" s="161">
        <f>SUM(K11:K16)</f>
        <v>486182.493</v>
      </c>
    </row>
    <row r="18" spans="1:11" ht="16.5" customHeight="1">
      <c r="A18" s="31"/>
      <c r="B18" s="172"/>
      <c r="C18" s="185"/>
      <c r="D18" s="185"/>
      <c r="E18" s="185"/>
      <c r="F18" s="185"/>
      <c r="G18" s="185"/>
      <c r="H18" s="185"/>
      <c r="I18" s="186"/>
      <c r="J18" s="88"/>
      <c r="K18" s="88"/>
    </row>
    <row r="19" spans="1:11" ht="16.5" customHeight="1">
      <c r="A19" s="94" t="s">
        <v>135</v>
      </c>
      <c r="B19" s="200" t="s">
        <v>136</v>
      </c>
      <c r="C19" s="201"/>
      <c r="D19" s="201"/>
      <c r="E19" s="201"/>
      <c r="F19" s="201"/>
      <c r="G19" s="201"/>
      <c r="H19" s="201"/>
      <c r="I19" s="202"/>
      <c r="J19" s="97"/>
      <c r="K19" s="97"/>
    </row>
    <row r="20" spans="1:11" ht="16.5" customHeight="1">
      <c r="A20" s="31" t="s">
        <v>50</v>
      </c>
      <c r="B20" s="172" t="s">
        <v>129</v>
      </c>
      <c r="C20" s="185"/>
      <c r="D20" s="185"/>
      <c r="E20" s="185"/>
      <c r="F20" s="185"/>
      <c r="G20" s="185"/>
      <c r="H20" s="185"/>
      <c r="I20" s="186"/>
      <c r="J20" s="88">
        <f>+'[1]Plače'!C38</f>
        <v>41952.48</v>
      </c>
      <c r="K20" s="88">
        <f>+'[1]Plače'!D38</f>
        <v>66170.28000000001</v>
      </c>
    </row>
    <row r="21" spans="1:11" ht="16.5" customHeight="1">
      <c r="A21" s="31" t="s">
        <v>52</v>
      </c>
      <c r="B21" s="172" t="s">
        <v>130</v>
      </c>
      <c r="C21" s="185"/>
      <c r="D21" s="185"/>
      <c r="E21" s="185"/>
      <c r="F21" s="185"/>
      <c r="G21" s="185"/>
      <c r="H21" s="185"/>
      <c r="I21" s="186"/>
      <c r="J21" s="88">
        <f>+'[1]Plače'!E38</f>
        <v>6754.319999999999</v>
      </c>
      <c r="K21" s="88">
        <f>+'[1]Plače'!F38</f>
        <v>10653.45</v>
      </c>
    </row>
    <row r="22" spans="1:11" ht="16.5" customHeight="1">
      <c r="A22" s="31" t="s">
        <v>137</v>
      </c>
      <c r="B22" s="172" t="s">
        <v>131</v>
      </c>
      <c r="C22" s="185"/>
      <c r="D22" s="185"/>
      <c r="E22" s="185"/>
      <c r="F22" s="185"/>
      <c r="G22" s="185"/>
      <c r="H22" s="185"/>
      <c r="I22" s="186"/>
      <c r="J22" s="88">
        <f>+'[1]Ostali stroški'!E12</f>
        <v>10562.94</v>
      </c>
      <c r="K22" s="88">
        <f>+'[1]Ostali stroški'!F12</f>
        <v>7853.23</v>
      </c>
    </row>
    <row r="23" spans="1:11" ht="16.5" customHeight="1">
      <c r="A23" s="31" t="s">
        <v>54</v>
      </c>
      <c r="B23" s="172" t="s">
        <v>132</v>
      </c>
      <c r="C23" s="185"/>
      <c r="D23" s="185"/>
      <c r="E23" s="185"/>
      <c r="F23" s="185"/>
      <c r="G23" s="185"/>
      <c r="H23" s="185"/>
      <c r="I23" s="186"/>
      <c r="J23" s="88">
        <f>+'[1]Plače'!I38+'[1]Plače'!K38</f>
        <v>4026.7700000000004</v>
      </c>
      <c r="K23" s="88">
        <f>+'[1]Plače'!J38+'[1]Plače'!L38</f>
        <v>9801.769999999999</v>
      </c>
    </row>
    <row r="24" spans="1:11" ht="16.5" customHeight="1">
      <c r="A24" s="31" t="s">
        <v>56</v>
      </c>
      <c r="B24" s="172" t="s">
        <v>178</v>
      </c>
      <c r="C24" s="185"/>
      <c r="D24" s="185"/>
      <c r="E24" s="185"/>
      <c r="F24" s="185"/>
      <c r="G24" s="185"/>
      <c r="H24" s="185"/>
      <c r="I24" s="186"/>
      <c r="J24" s="88">
        <v>1096.54</v>
      </c>
      <c r="K24" s="88">
        <v>1781.54</v>
      </c>
    </row>
    <row r="25" spans="1:11" ht="16.5" customHeight="1">
      <c r="A25" s="31" t="s">
        <v>58</v>
      </c>
      <c r="B25" s="172" t="s">
        <v>133</v>
      </c>
      <c r="C25" s="185"/>
      <c r="D25" s="185"/>
      <c r="E25" s="185"/>
      <c r="F25" s="185"/>
      <c r="G25" s="185"/>
      <c r="H25" s="185"/>
      <c r="I25" s="186"/>
      <c r="J25" s="88">
        <f>J20*2%</f>
        <v>839.0496</v>
      </c>
      <c r="K25" s="88">
        <f>K20*2%</f>
        <v>1323.4056000000003</v>
      </c>
    </row>
    <row r="26" spans="1:11" ht="16.5" customHeight="1">
      <c r="A26" s="160" t="s">
        <v>62</v>
      </c>
      <c r="B26" s="193" t="s">
        <v>138</v>
      </c>
      <c r="C26" s="194"/>
      <c r="D26" s="194"/>
      <c r="E26" s="194"/>
      <c r="F26" s="194"/>
      <c r="G26" s="194"/>
      <c r="H26" s="194"/>
      <c r="I26" s="195"/>
      <c r="J26" s="161">
        <f>SUM(J20:J25)</f>
        <v>65232.09960000001</v>
      </c>
      <c r="K26" s="161">
        <f>SUM(K20:K25)</f>
        <v>97583.6756</v>
      </c>
    </row>
    <row r="27" spans="1:11" ht="16.5" customHeight="1">
      <c r="A27" s="31"/>
      <c r="B27" s="172"/>
      <c r="C27" s="185"/>
      <c r="D27" s="185"/>
      <c r="E27" s="185"/>
      <c r="F27" s="185"/>
      <c r="G27" s="185"/>
      <c r="H27" s="185"/>
      <c r="I27" s="186"/>
      <c r="J27" s="88"/>
      <c r="K27" s="88"/>
    </row>
    <row r="28" spans="1:11" ht="16.5" customHeight="1">
      <c r="A28" s="94" t="s">
        <v>139</v>
      </c>
      <c r="B28" s="200" t="s">
        <v>160</v>
      </c>
      <c r="C28" s="201"/>
      <c r="D28" s="201"/>
      <c r="E28" s="201"/>
      <c r="F28" s="201"/>
      <c r="G28" s="201"/>
      <c r="H28" s="201"/>
      <c r="I28" s="202"/>
      <c r="J28" s="97"/>
      <c r="K28" s="97"/>
    </row>
    <row r="29" spans="1:15" ht="16.5" customHeight="1">
      <c r="A29" s="31" t="s">
        <v>109</v>
      </c>
      <c r="B29" s="172" t="s">
        <v>129</v>
      </c>
      <c r="C29" s="185"/>
      <c r="D29" s="185"/>
      <c r="E29" s="185"/>
      <c r="F29" s="185"/>
      <c r="G29" s="185"/>
      <c r="H29" s="185"/>
      <c r="I29" s="186"/>
      <c r="J29" s="88">
        <f>+'[1]Plače'!C57/273*80</f>
        <v>25850.224175824173</v>
      </c>
      <c r="K29" s="88">
        <f>+'[1]Plače'!C57/273*193</f>
        <v>62363.66582417582</v>
      </c>
      <c r="O29" s="73"/>
    </row>
    <row r="30" spans="1:11" ht="16.5" customHeight="1">
      <c r="A30" s="31" t="s">
        <v>110</v>
      </c>
      <c r="B30" s="172" t="s">
        <v>130</v>
      </c>
      <c r="C30" s="185"/>
      <c r="D30" s="185"/>
      <c r="E30" s="185"/>
      <c r="F30" s="185"/>
      <c r="G30" s="185"/>
      <c r="H30" s="185"/>
      <c r="I30" s="186"/>
      <c r="J30" s="88">
        <f>+'[1]Plače'!E57/273*80</f>
        <v>4161.881318681319</v>
      </c>
      <c r="K30" s="88">
        <f>+'[1]Plače'!E57/273*193</f>
        <v>10040.538681318681</v>
      </c>
    </row>
    <row r="31" spans="1:11" ht="16.5" customHeight="1">
      <c r="A31" s="31" t="s">
        <v>111</v>
      </c>
      <c r="B31" s="172" t="s">
        <v>131</v>
      </c>
      <c r="C31" s="185"/>
      <c r="D31" s="185"/>
      <c r="E31" s="185"/>
      <c r="F31" s="185"/>
      <c r="G31" s="185"/>
      <c r="H31" s="185"/>
      <c r="I31" s="186"/>
      <c r="J31" s="88">
        <f>+'[1]Ostali stroški'!G12/273*80</f>
        <v>1065.8871794871795</v>
      </c>
      <c r="K31" s="88">
        <f>+'[1]Ostali stroški'!G12/273*193</f>
        <v>2571.452820512821</v>
      </c>
    </row>
    <row r="32" spans="1:11" ht="16.5" customHeight="1">
      <c r="A32" s="31" t="s">
        <v>112</v>
      </c>
      <c r="B32" s="172" t="s">
        <v>132</v>
      </c>
      <c r="C32" s="185"/>
      <c r="D32" s="185"/>
      <c r="E32" s="185"/>
      <c r="F32" s="185"/>
      <c r="G32" s="185"/>
      <c r="H32" s="185"/>
      <c r="I32" s="186"/>
      <c r="J32" s="88">
        <f>+'[1]Plače'!I57+'[1]Plače'!K57/273*80</f>
        <v>4646.88956043956</v>
      </c>
      <c r="K32" s="88">
        <f>+'[1]Plače'!K57/273*193</f>
        <v>2799.5604395604396</v>
      </c>
    </row>
    <row r="33" spans="1:11" ht="16.5" customHeight="1">
      <c r="A33" s="31" t="s">
        <v>113</v>
      </c>
      <c r="B33" s="172" t="s">
        <v>178</v>
      </c>
      <c r="C33" s="185"/>
      <c r="D33" s="185"/>
      <c r="E33" s="185"/>
      <c r="F33" s="185"/>
      <c r="G33" s="185"/>
      <c r="H33" s="185"/>
      <c r="I33" s="186"/>
      <c r="J33" s="88">
        <f>+'[1]Plače'!G57/273*80</f>
        <v>404.4659340659341</v>
      </c>
      <c r="K33" s="88">
        <f>+'[1]Plače'!G57/273*193</f>
        <v>975.774065934066</v>
      </c>
    </row>
    <row r="34" spans="1:11" ht="16.5" customHeight="1">
      <c r="A34" s="31" t="s">
        <v>114</v>
      </c>
      <c r="B34" s="172" t="s">
        <v>133</v>
      </c>
      <c r="C34" s="185"/>
      <c r="D34" s="185"/>
      <c r="E34" s="185"/>
      <c r="F34" s="185"/>
      <c r="G34" s="185"/>
      <c r="H34" s="185"/>
      <c r="I34" s="186"/>
      <c r="J34" s="88">
        <f>J29*2%</f>
        <v>517.0044835164834</v>
      </c>
      <c r="K34" s="88">
        <f>K29*2%</f>
        <v>1247.2733164835165</v>
      </c>
    </row>
    <row r="35" spans="1:11" ht="16.5" customHeight="1">
      <c r="A35" s="160" t="s">
        <v>140</v>
      </c>
      <c r="B35" s="193" t="s">
        <v>141</v>
      </c>
      <c r="C35" s="194"/>
      <c r="D35" s="194"/>
      <c r="E35" s="194"/>
      <c r="F35" s="194"/>
      <c r="G35" s="194"/>
      <c r="H35" s="194"/>
      <c r="I35" s="195"/>
      <c r="J35" s="161">
        <f>SUM(J29:J34)</f>
        <v>36646.35265201465</v>
      </c>
      <c r="K35" s="161">
        <f>SUM(K29:K34)</f>
        <v>79998.26514798535</v>
      </c>
    </row>
    <row r="36" spans="1:11" ht="16.5" customHeight="1">
      <c r="A36" s="31"/>
      <c r="B36" s="196"/>
      <c r="C36" s="185"/>
      <c r="D36" s="185"/>
      <c r="E36" s="185"/>
      <c r="F36" s="185"/>
      <c r="G36" s="185"/>
      <c r="H36" s="185"/>
      <c r="I36" s="186"/>
      <c r="J36" s="88"/>
      <c r="K36" s="88"/>
    </row>
    <row r="37" spans="1:11" ht="16.5" customHeight="1">
      <c r="A37" s="160" t="s">
        <v>142</v>
      </c>
      <c r="B37" s="197" t="s">
        <v>143</v>
      </c>
      <c r="C37" s="198"/>
      <c r="D37" s="198"/>
      <c r="E37" s="198"/>
      <c r="F37" s="198"/>
      <c r="G37" s="198"/>
      <c r="H37" s="198"/>
      <c r="I37" s="199"/>
      <c r="J37" s="161">
        <v>46108.14</v>
      </c>
      <c r="K37" s="161">
        <v>111235.9</v>
      </c>
    </row>
    <row r="38" spans="1:11" ht="16.5" customHeight="1">
      <c r="A38" s="160" t="s">
        <v>144</v>
      </c>
      <c r="B38" s="197" t="s">
        <v>145</v>
      </c>
      <c r="C38" s="198"/>
      <c r="D38" s="198"/>
      <c r="E38" s="198"/>
      <c r="F38" s="198"/>
      <c r="G38" s="198"/>
      <c r="H38" s="198"/>
      <c r="I38" s="199"/>
      <c r="J38" s="161">
        <v>25500</v>
      </c>
      <c r="K38" s="161">
        <v>64700</v>
      </c>
    </row>
    <row r="39" spans="1:11" ht="16.5" customHeight="1">
      <c r="A39" s="31"/>
      <c r="B39" s="172"/>
      <c r="C39" s="185"/>
      <c r="D39" s="185"/>
      <c r="E39" s="185"/>
      <c r="F39" s="185"/>
      <c r="G39" s="185"/>
      <c r="H39" s="185"/>
      <c r="I39" s="186"/>
      <c r="J39" s="88"/>
      <c r="K39" s="88"/>
    </row>
    <row r="40" spans="1:11" ht="16.5" customHeight="1">
      <c r="A40" s="94" t="s">
        <v>146</v>
      </c>
      <c r="B40" s="190" t="s">
        <v>147</v>
      </c>
      <c r="C40" s="191"/>
      <c r="D40" s="191"/>
      <c r="E40" s="191"/>
      <c r="F40" s="191"/>
      <c r="G40" s="191"/>
      <c r="H40" s="191"/>
      <c r="I40" s="192"/>
      <c r="J40" s="97"/>
      <c r="K40" s="97"/>
    </row>
    <row r="41" spans="1:11" ht="16.5" customHeight="1">
      <c r="A41" s="31"/>
      <c r="B41" s="172" t="s">
        <v>148</v>
      </c>
      <c r="C41" s="185"/>
      <c r="D41" s="185"/>
      <c r="E41" s="185"/>
      <c r="F41" s="185"/>
      <c r="G41" s="185"/>
      <c r="H41" s="185"/>
      <c r="I41" s="186"/>
      <c r="J41" s="88">
        <f>J17/J7/12</f>
        <v>303.1294710416667</v>
      </c>
      <c r="K41" s="88">
        <f>K17/K7/12</f>
        <v>209.9233562176166</v>
      </c>
    </row>
    <row r="42" spans="1:11" ht="16.5" customHeight="1">
      <c r="A42" s="31"/>
      <c r="B42" s="172"/>
      <c r="C42" s="185"/>
      <c r="D42" s="185"/>
      <c r="E42" s="185"/>
      <c r="F42" s="185"/>
      <c r="G42" s="185"/>
      <c r="H42" s="185"/>
      <c r="I42" s="186"/>
      <c r="J42" s="88"/>
      <c r="K42" s="88"/>
    </row>
    <row r="43" spans="1:11" ht="16.5" customHeight="1">
      <c r="A43" s="31"/>
      <c r="B43" s="172" t="s">
        <v>149</v>
      </c>
      <c r="C43" s="185"/>
      <c r="D43" s="185"/>
      <c r="E43" s="185"/>
      <c r="F43" s="185"/>
      <c r="G43" s="185"/>
      <c r="H43" s="185"/>
      <c r="I43" s="186"/>
      <c r="J43" s="88">
        <f>(J26+J35)/J7/12</f>
        <v>106.12338776251526</v>
      </c>
      <c r="K43" s="88">
        <f>(K26+K35)/K7/12</f>
        <v>76.67614021933737</v>
      </c>
    </row>
    <row r="44" spans="1:11" ht="16.5" customHeight="1">
      <c r="A44" s="31"/>
      <c r="B44" s="172"/>
      <c r="C44" s="185"/>
      <c r="D44" s="185"/>
      <c r="E44" s="185"/>
      <c r="F44" s="185"/>
      <c r="G44" s="185"/>
      <c r="H44" s="185"/>
      <c r="I44" s="186"/>
      <c r="J44" s="89"/>
      <c r="K44" s="89"/>
    </row>
    <row r="45" spans="1:11" ht="16.5" customHeight="1">
      <c r="A45" s="31"/>
      <c r="B45" s="172" t="s">
        <v>150</v>
      </c>
      <c r="C45" s="185"/>
      <c r="D45" s="185"/>
      <c r="E45" s="185"/>
      <c r="F45" s="185"/>
      <c r="G45" s="185"/>
      <c r="H45" s="185"/>
      <c r="I45" s="186"/>
      <c r="J45" s="88">
        <f>J37/J7/12</f>
        <v>48.0293125</v>
      </c>
      <c r="K45" s="88">
        <f>K37/K7/12</f>
        <v>48.02931778929187</v>
      </c>
    </row>
    <row r="46" spans="1:11" ht="16.5" customHeight="1">
      <c r="A46" s="31"/>
      <c r="B46" s="172"/>
      <c r="C46" s="185"/>
      <c r="D46" s="185"/>
      <c r="E46" s="185"/>
      <c r="F46" s="185"/>
      <c r="G46" s="185"/>
      <c r="H46" s="185"/>
      <c r="I46" s="186"/>
      <c r="J46" s="89"/>
      <c r="K46" s="89"/>
    </row>
    <row r="47" spans="1:11" ht="16.5" customHeight="1">
      <c r="A47" s="31"/>
      <c r="B47" s="172" t="s">
        <v>151</v>
      </c>
      <c r="C47" s="185"/>
      <c r="D47" s="185"/>
      <c r="E47" s="185"/>
      <c r="F47" s="185"/>
      <c r="G47" s="185"/>
      <c r="H47" s="185"/>
      <c r="I47" s="186"/>
      <c r="J47" s="88">
        <f>+J38/80/12</f>
        <v>26.5625</v>
      </c>
      <c r="K47" s="88">
        <f>+K38/193/12</f>
        <v>27.93609671848014</v>
      </c>
    </row>
    <row r="48" spans="1:11" ht="16.5" customHeight="1">
      <c r="A48" s="31"/>
      <c r="B48" s="172"/>
      <c r="C48" s="185"/>
      <c r="D48" s="185"/>
      <c r="E48" s="185"/>
      <c r="F48" s="185"/>
      <c r="G48" s="185"/>
      <c r="H48" s="185"/>
      <c r="I48" s="186"/>
      <c r="J48" s="89"/>
      <c r="K48" s="89"/>
    </row>
    <row r="49" spans="1:11" ht="16.5" customHeight="1">
      <c r="A49" s="95"/>
      <c r="B49" s="187" t="s">
        <v>158</v>
      </c>
      <c r="C49" s="188"/>
      <c r="D49" s="188"/>
      <c r="E49" s="188"/>
      <c r="F49" s="188"/>
      <c r="G49" s="188"/>
      <c r="H49" s="188"/>
      <c r="I49" s="189"/>
      <c r="J49" s="96">
        <f>SUM(J41:J48)</f>
        <v>483.844671304182</v>
      </c>
      <c r="K49" s="96">
        <f>SUM(K41:K48)</f>
        <v>362.564910944726</v>
      </c>
    </row>
    <row r="50" spans="1:11" ht="16.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</row>
    <row r="51" spans="1:11" ht="16.5" customHeight="1">
      <c r="A51" s="30" t="s">
        <v>152</v>
      </c>
      <c r="B51" s="30"/>
      <c r="C51" s="90"/>
      <c r="D51" s="30"/>
      <c r="F51" s="30"/>
      <c r="G51" s="30"/>
      <c r="H51" s="30"/>
      <c r="I51" s="30"/>
      <c r="J51" s="30"/>
      <c r="K51" s="30"/>
    </row>
    <row r="52" spans="1:11" ht="16.5" customHeight="1">
      <c r="A52" s="30" t="s">
        <v>153</v>
      </c>
      <c r="B52" s="30"/>
      <c r="C52" s="30"/>
      <c r="D52" s="30"/>
      <c r="F52" s="30"/>
      <c r="G52" s="30"/>
      <c r="H52" s="30"/>
      <c r="I52" s="30"/>
      <c r="J52" s="30"/>
      <c r="K52" s="30"/>
    </row>
  </sheetData>
  <sheetProtection/>
  <mergeCells count="46">
    <mergeCell ref="B4:I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6:I46"/>
    <mergeCell ref="B47:I47"/>
    <mergeCell ref="B48:I48"/>
    <mergeCell ref="B49:I49"/>
    <mergeCell ref="B40:I40"/>
    <mergeCell ref="B41:I41"/>
    <mergeCell ref="B42:I42"/>
    <mergeCell ref="B43:I43"/>
    <mergeCell ref="B44:I44"/>
    <mergeCell ref="B45:I45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K42"/>
  <sheetViews>
    <sheetView tabSelected="1" view="pageBreakPreview" zoomScaleSheetLayoutView="100" zoomScalePageLayoutView="0" workbookViewId="0" topLeftCell="A7">
      <selection activeCell="N7" sqref="N7"/>
    </sheetView>
  </sheetViews>
  <sheetFormatPr defaultColWidth="9.00390625" defaultRowHeight="12.75"/>
  <cols>
    <col min="1" max="1" width="9.125" style="0" customWidth="1"/>
    <col min="7" max="7" width="29.00390625" style="0" customWidth="1"/>
    <col min="8" max="8" width="16.375" style="0" customWidth="1"/>
    <col min="9" max="9" width="18.625" style="0" customWidth="1"/>
  </cols>
  <sheetData>
    <row r="1" spans="1:11" s="102" customFormat="1" ht="16.5" customHeight="1">
      <c r="A1" s="54" t="s">
        <v>161</v>
      </c>
      <c r="B1" s="54"/>
      <c r="C1" s="54"/>
      <c r="D1" s="54"/>
      <c r="E1" s="54"/>
      <c r="F1" s="54"/>
      <c r="G1" s="54"/>
      <c r="H1" s="54"/>
      <c r="I1" s="72"/>
      <c r="J1" s="72"/>
      <c r="K1" s="72"/>
    </row>
    <row r="2" spans="1:11" ht="16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6.5" customHeight="1">
      <c r="A3" s="30"/>
      <c r="B3" s="30"/>
      <c r="C3" s="30"/>
      <c r="D3" s="30"/>
      <c r="E3" s="30"/>
      <c r="F3" s="30"/>
      <c r="G3" s="30"/>
      <c r="H3" s="30" t="s">
        <v>154</v>
      </c>
      <c r="I3" s="30" t="s">
        <v>154</v>
      </c>
      <c r="J3" s="30"/>
      <c r="K3" s="30"/>
    </row>
    <row r="4" spans="1:11" ht="16.5" customHeight="1">
      <c r="A4" s="103"/>
      <c r="B4" s="103" t="s">
        <v>162</v>
      </c>
      <c r="C4" s="103"/>
      <c r="D4" s="103"/>
      <c r="E4" s="103"/>
      <c r="F4" s="103"/>
      <c r="G4" s="103"/>
      <c r="H4" s="104">
        <v>450.93</v>
      </c>
      <c r="I4" s="104">
        <v>322.97</v>
      </c>
      <c r="J4" s="30"/>
      <c r="K4" s="30"/>
    </row>
    <row r="5" spans="1:11" ht="16.5" customHeight="1">
      <c r="A5" s="17"/>
      <c r="B5" s="211"/>
      <c r="C5" s="212"/>
      <c r="D5" s="212"/>
      <c r="E5" s="212"/>
      <c r="F5" s="212"/>
      <c r="G5" s="213"/>
      <c r="H5" s="105"/>
      <c r="I5" s="105"/>
      <c r="J5" s="30"/>
      <c r="K5" s="30"/>
    </row>
    <row r="6" spans="1:11" ht="16.5" customHeight="1">
      <c r="A6" s="17"/>
      <c r="B6" s="106"/>
      <c r="C6" s="107"/>
      <c r="D6" s="107"/>
      <c r="E6" s="107"/>
      <c r="F6" s="107"/>
      <c r="G6" s="108"/>
      <c r="H6" s="105" t="s">
        <v>156</v>
      </c>
      <c r="I6" s="105" t="s">
        <v>157</v>
      </c>
      <c r="J6" s="30"/>
      <c r="K6" s="30"/>
    </row>
    <row r="7" spans="1:11" ht="16.5" customHeight="1">
      <c r="A7" s="109" t="s">
        <v>125</v>
      </c>
      <c r="B7" s="110" t="s">
        <v>126</v>
      </c>
      <c r="C7" s="110"/>
      <c r="D7" s="110"/>
      <c r="E7" s="110"/>
      <c r="F7" s="110"/>
      <c r="G7" s="110"/>
      <c r="H7" s="111">
        <f>'[2]Hoče'!J7+'[2]Slivnica'!H7</f>
        <v>108</v>
      </c>
      <c r="I7" s="111">
        <f>'[2]Hoče'!K7+'[2]Slivnica'!I7</f>
        <v>303</v>
      </c>
      <c r="J7" s="30"/>
      <c r="K7" s="30"/>
    </row>
    <row r="8" spans="1:11" ht="16.5" customHeight="1">
      <c r="A8" s="98"/>
      <c r="B8" s="214"/>
      <c r="C8" s="215"/>
      <c r="D8" s="215"/>
      <c r="E8" s="215"/>
      <c r="F8" s="215"/>
      <c r="G8" s="216"/>
      <c r="H8" s="55"/>
      <c r="I8" s="55"/>
      <c r="J8" s="30"/>
      <c r="K8" s="30"/>
    </row>
    <row r="9" spans="1:11" ht="16.5" customHeight="1">
      <c r="A9" s="17"/>
      <c r="B9" s="112" t="s">
        <v>159</v>
      </c>
      <c r="C9" s="112"/>
      <c r="D9" s="112"/>
      <c r="E9" s="112"/>
      <c r="F9" s="112"/>
      <c r="G9" s="112"/>
      <c r="H9" s="112"/>
      <c r="I9" s="112"/>
      <c r="J9" s="30"/>
      <c r="K9" s="30"/>
    </row>
    <row r="10" spans="1:11" ht="16.5" customHeight="1">
      <c r="A10" s="113" t="s">
        <v>127</v>
      </c>
      <c r="B10" s="217" t="s">
        <v>163</v>
      </c>
      <c r="C10" s="218"/>
      <c r="D10" s="218"/>
      <c r="E10" s="218"/>
      <c r="F10" s="218"/>
      <c r="G10" s="219"/>
      <c r="H10" s="114"/>
      <c r="I10" s="114"/>
      <c r="J10" s="30"/>
      <c r="K10" s="30"/>
    </row>
    <row r="11" spans="1:11" ht="16.5" customHeight="1">
      <c r="A11" s="31" t="s">
        <v>41</v>
      </c>
      <c r="B11" s="220" t="s">
        <v>164</v>
      </c>
      <c r="C11" s="221"/>
      <c r="D11" s="221"/>
      <c r="E11" s="221"/>
      <c r="F11" s="221"/>
      <c r="G11" s="222"/>
      <c r="H11" s="55">
        <f>'[2]Hoče'!J11+'[2]Slivnica'!H11</f>
        <v>288254.39999999997</v>
      </c>
      <c r="I11" s="55">
        <f>'[2]Hoče'!K11+'[2]Slivnica'!I11</f>
        <v>543534.05</v>
      </c>
      <c r="J11" s="30"/>
      <c r="K11" s="30"/>
    </row>
    <row r="12" spans="1:11" ht="16.5" customHeight="1">
      <c r="A12" s="31" t="s">
        <v>42</v>
      </c>
      <c r="B12" s="220" t="s">
        <v>130</v>
      </c>
      <c r="C12" s="221"/>
      <c r="D12" s="221"/>
      <c r="E12" s="221"/>
      <c r="F12" s="221"/>
      <c r="G12" s="222"/>
      <c r="H12" s="55">
        <f>'[2]Hoče'!J12+'[2]Slivnica'!H12</f>
        <v>46408.87382</v>
      </c>
      <c r="I12" s="55">
        <f>'[2]Hoče'!K12+'[2]Slivnica'!I12</f>
        <v>87509.35427000001</v>
      </c>
      <c r="J12" s="30"/>
      <c r="K12" s="30"/>
    </row>
    <row r="13" spans="1:11" ht="16.5" customHeight="1">
      <c r="A13" s="31" t="s">
        <v>44</v>
      </c>
      <c r="B13" s="220" t="s">
        <v>165</v>
      </c>
      <c r="C13" s="221"/>
      <c r="D13" s="221"/>
      <c r="E13" s="221"/>
      <c r="F13" s="221"/>
      <c r="G13" s="222"/>
      <c r="H13" s="55">
        <f>'[2]Hoče'!J13+'[2]Slivnica'!H13</f>
        <v>21065.190000000002</v>
      </c>
      <c r="I13" s="55">
        <f>'[2]Hoče'!K13+'[2]Slivnica'!I13</f>
        <v>39713.7</v>
      </c>
      <c r="J13" s="30"/>
      <c r="K13" s="30"/>
    </row>
    <row r="14" spans="1:11" ht="16.5" customHeight="1">
      <c r="A14" s="31" t="s">
        <v>46</v>
      </c>
      <c r="B14" s="220" t="s">
        <v>132</v>
      </c>
      <c r="C14" s="221"/>
      <c r="D14" s="221"/>
      <c r="E14" s="221"/>
      <c r="F14" s="221"/>
      <c r="G14" s="222"/>
      <c r="H14" s="55">
        <f>'[2]Hoče'!J14+'[2]Slivnica'!H14</f>
        <v>28586.58</v>
      </c>
      <c r="I14" s="55">
        <f>'[2]Hoče'!K14+'[2]Slivnica'!I14</f>
        <v>56786.51</v>
      </c>
      <c r="J14" s="30"/>
      <c r="K14" s="30"/>
    </row>
    <row r="15" spans="1:11" ht="16.5" customHeight="1">
      <c r="A15" s="31" t="s">
        <v>47</v>
      </c>
      <c r="B15" s="220" t="s">
        <v>166</v>
      </c>
      <c r="C15" s="221"/>
      <c r="D15" s="221"/>
      <c r="E15" s="221"/>
      <c r="F15" s="221"/>
      <c r="G15" s="222"/>
      <c r="H15" s="55">
        <f>'[2]Hoče'!J15+'[2]Slivnica'!H15</f>
        <v>4614.22</v>
      </c>
      <c r="I15" s="55">
        <f>'[2]Hoče'!K15+'[2]Slivnica'!I15</f>
        <v>8601.5</v>
      </c>
      <c r="J15" s="30"/>
      <c r="K15" s="30"/>
    </row>
    <row r="16" spans="1:11" ht="16.5" customHeight="1">
      <c r="A16" s="31" t="s">
        <v>167</v>
      </c>
      <c r="B16" s="220" t="s">
        <v>133</v>
      </c>
      <c r="C16" s="221"/>
      <c r="D16" s="221"/>
      <c r="E16" s="221"/>
      <c r="F16" s="221"/>
      <c r="G16" s="222"/>
      <c r="H16" s="55">
        <f>'[2]Hoče'!J16+'[2]Slivnica'!H16</f>
        <v>5926.9922</v>
      </c>
      <c r="I16" s="55">
        <f>'[2]Hoče'!K16+'[2]Slivnica'!I16</f>
        <v>11418.263</v>
      </c>
      <c r="J16" s="30"/>
      <c r="K16" s="30"/>
    </row>
    <row r="17" spans="1:11" ht="16.5" customHeight="1">
      <c r="A17" s="118" t="s">
        <v>49</v>
      </c>
      <c r="B17" s="223" t="s">
        <v>168</v>
      </c>
      <c r="C17" s="224"/>
      <c r="D17" s="224"/>
      <c r="E17" s="224"/>
      <c r="F17" s="224"/>
      <c r="G17" s="225"/>
      <c r="H17" s="119">
        <f>SUM(H11:H16)</f>
        <v>394856.2560199999</v>
      </c>
      <c r="I17" s="119">
        <f>SUM(I11:I16)</f>
        <v>747563.37727</v>
      </c>
      <c r="J17" s="30"/>
      <c r="K17" s="30"/>
    </row>
    <row r="18" spans="1:11" ht="16.5" customHeight="1">
      <c r="A18" s="31"/>
      <c r="B18" s="214"/>
      <c r="C18" s="215"/>
      <c r="D18" s="215"/>
      <c r="E18" s="215"/>
      <c r="F18" s="215"/>
      <c r="G18" s="216"/>
      <c r="H18" s="55"/>
      <c r="I18" s="55"/>
      <c r="J18" s="30"/>
      <c r="K18" s="30"/>
    </row>
    <row r="19" spans="1:11" ht="16.5" customHeight="1">
      <c r="A19" s="113" t="s">
        <v>135</v>
      </c>
      <c r="B19" s="217" t="s">
        <v>169</v>
      </c>
      <c r="C19" s="218"/>
      <c r="D19" s="218"/>
      <c r="E19" s="218"/>
      <c r="F19" s="218"/>
      <c r="G19" s="219"/>
      <c r="H19" s="114"/>
      <c r="I19" s="114"/>
      <c r="J19" s="30"/>
      <c r="K19" s="30"/>
    </row>
    <row r="20" spans="1:11" ht="16.5" customHeight="1">
      <c r="A20" s="31" t="s">
        <v>50</v>
      </c>
      <c r="B20" s="220" t="s">
        <v>164</v>
      </c>
      <c r="C20" s="221"/>
      <c r="D20" s="221"/>
      <c r="E20" s="221"/>
      <c r="F20" s="221"/>
      <c r="G20" s="222"/>
      <c r="H20" s="55">
        <f>'[2]Hoče'!J20+'[2]Hoče'!J29+'[2]Slivnica'!H20</f>
        <v>88507.2641758242</v>
      </c>
      <c r="I20" s="55">
        <f>'[2]Hoče'!K20+'[2]Hoče'!K29+'[2]Slivnica'!I20</f>
        <v>180354.38582417584</v>
      </c>
      <c r="J20" s="30"/>
      <c r="K20" s="30"/>
    </row>
    <row r="21" spans="1:11" ht="16.5" customHeight="1">
      <c r="A21" s="31" t="s">
        <v>52</v>
      </c>
      <c r="B21" s="220" t="s">
        <v>130</v>
      </c>
      <c r="C21" s="221"/>
      <c r="D21" s="221"/>
      <c r="E21" s="221"/>
      <c r="F21" s="221"/>
      <c r="G21" s="222"/>
      <c r="H21" s="55">
        <f>'[2]Hoče'!J21+'[2]Hoče'!J30+'[2]Slivnica'!H21</f>
        <v>14249.635478681317</v>
      </c>
      <c r="I21" s="55">
        <f>'[2]Hoče'!K21+'[2]Hoče'!K30+'[2]Slivnica'!I21</f>
        <v>29037.07952131868</v>
      </c>
      <c r="J21" s="30"/>
      <c r="K21" s="30"/>
    </row>
    <row r="22" spans="1:11" ht="16.5" customHeight="1">
      <c r="A22" s="31" t="s">
        <v>53</v>
      </c>
      <c r="B22" s="220" t="s">
        <v>170</v>
      </c>
      <c r="C22" s="221"/>
      <c r="D22" s="221"/>
      <c r="E22" s="221"/>
      <c r="F22" s="221"/>
      <c r="G22" s="222"/>
      <c r="H22" s="55">
        <f>'[2]Hoče'!J22+'[2]Hoče'!J31+'[2]Slivnica'!H22</f>
        <v>13472.18717948718</v>
      </c>
      <c r="I22" s="55">
        <f>'[2]Hoče'!K22+'[2]Hoče'!K31+'[2]Slivnica'!I22</f>
        <v>15038.34282051282</v>
      </c>
      <c r="J22" s="30"/>
      <c r="K22" s="30"/>
    </row>
    <row r="23" spans="1:11" ht="16.5" customHeight="1">
      <c r="A23" s="31" t="s">
        <v>54</v>
      </c>
      <c r="B23" s="220" t="s">
        <v>132</v>
      </c>
      <c r="C23" s="221"/>
      <c r="D23" s="221"/>
      <c r="E23" s="221"/>
      <c r="F23" s="221"/>
      <c r="G23" s="222"/>
      <c r="H23" s="55">
        <f>'[2]Hoče'!J23+'[2]Hoče'!J32+'[2]Slivnica'!H23</f>
        <v>11478.65956043956</v>
      </c>
      <c r="I23" s="55">
        <f>'[2]Hoče'!K23+'[2]Hoče'!K32+'[2]Slivnica'!I23</f>
        <v>19916.33043956044</v>
      </c>
      <c r="J23" s="30"/>
      <c r="K23" s="30"/>
    </row>
    <row r="24" spans="1:11" ht="16.5" customHeight="1">
      <c r="A24" s="31" t="s">
        <v>56</v>
      </c>
      <c r="B24" s="220" t="s">
        <v>166</v>
      </c>
      <c r="C24" s="221"/>
      <c r="D24" s="221"/>
      <c r="E24" s="221"/>
      <c r="F24" s="221"/>
      <c r="G24" s="222"/>
      <c r="H24" s="55">
        <f>'[2]Hoče'!J24+'[2]Hoče'!J33+'[2]Slivnica'!H24</f>
        <v>1966.165934065934</v>
      </c>
      <c r="I24" s="55">
        <f>'[2]Hoče'!K24+'[2]Hoče'!K33+'[2]Slivnica'!I24</f>
        <v>3921.634065934066</v>
      </c>
      <c r="J24" s="30"/>
      <c r="K24" s="30"/>
    </row>
    <row r="25" spans="1:11" ht="16.5" customHeight="1">
      <c r="A25" s="31" t="s">
        <v>58</v>
      </c>
      <c r="B25" s="220" t="s">
        <v>133</v>
      </c>
      <c r="C25" s="221"/>
      <c r="D25" s="221"/>
      <c r="E25" s="221"/>
      <c r="F25" s="221"/>
      <c r="G25" s="222"/>
      <c r="H25" s="55">
        <f>'[2]Hoče'!J25+'[2]Hoče'!J34+'[2]Slivnica'!H25</f>
        <v>1776.0540835164834</v>
      </c>
      <c r="I25" s="55">
        <f>'[2]Hoče'!K25+'[2]Hoče'!K34+'[2]Slivnica'!I25</f>
        <v>3770.678916483517</v>
      </c>
      <c r="J25" s="30"/>
      <c r="K25" s="30"/>
    </row>
    <row r="26" spans="1:11" ht="16.5" customHeight="1">
      <c r="A26" s="120" t="s">
        <v>62</v>
      </c>
      <c r="B26" s="223" t="s">
        <v>171</v>
      </c>
      <c r="C26" s="224"/>
      <c r="D26" s="224"/>
      <c r="E26" s="224"/>
      <c r="F26" s="224"/>
      <c r="G26" s="225"/>
      <c r="H26" s="119">
        <f>SUM(H20:H25)</f>
        <v>131449.96641201468</v>
      </c>
      <c r="I26" s="119">
        <f>SUM(I20:I25)</f>
        <v>252038.45158798536</v>
      </c>
      <c r="J26" s="30"/>
      <c r="K26" s="30"/>
    </row>
    <row r="27" spans="1:11" ht="16.5" customHeight="1">
      <c r="A27" s="31"/>
      <c r="B27" s="214"/>
      <c r="C27" s="215"/>
      <c r="D27" s="215"/>
      <c r="E27" s="215"/>
      <c r="F27" s="215"/>
      <c r="G27" s="216"/>
      <c r="H27" s="55"/>
      <c r="I27" s="55"/>
      <c r="J27" s="30"/>
      <c r="K27" s="30"/>
    </row>
    <row r="28" spans="1:11" ht="16.5" customHeight="1">
      <c r="A28" s="113" t="s">
        <v>139</v>
      </c>
      <c r="B28" s="226" t="s">
        <v>172</v>
      </c>
      <c r="C28" s="227"/>
      <c r="D28" s="227"/>
      <c r="E28" s="227"/>
      <c r="F28" s="227"/>
      <c r="G28" s="228"/>
      <c r="H28" s="121">
        <f>'[2]Hoče'!J37+'[2]Slivnica'!H28</f>
        <v>62911.38637681159</v>
      </c>
      <c r="I28" s="121">
        <f>'[2]Hoče'!K37+'[2]Slivnica'!I28</f>
        <v>177248.65362318838</v>
      </c>
      <c r="J28" s="122"/>
      <c r="K28" s="122"/>
    </row>
    <row r="29" spans="1:11" ht="16.5" customHeight="1">
      <c r="A29" s="113" t="s">
        <v>142</v>
      </c>
      <c r="B29" s="226" t="s">
        <v>145</v>
      </c>
      <c r="C29" s="227"/>
      <c r="D29" s="227"/>
      <c r="E29" s="227"/>
      <c r="F29" s="227"/>
      <c r="G29" s="228"/>
      <c r="H29" s="121">
        <f>'[2]Hoče'!J38+'[2]Slivnica'!H29</f>
        <v>36355</v>
      </c>
      <c r="I29" s="121">
        <f>'[2]Hoče'!K38+'[2]Slivnica'!I29</f>
        <v>107345</v>
      </c>
      <c r="J29" s="30"/>
      <c r="K29" s="30"/>
    </row>
    <row r="30" spans="1:11" ht="16.5" customHeight="1">
      <c r="A30" s="31"/>
      <c r="B30" s="214"/>
      <c r="C30" s="215"/>
      <c r="D30" s="215"/>
      <c r="E30" s="215"/>
      <c r="F30" s="215"/>
      <c r="G30" s="216"/>
      <c r="H30" s="55"/>
      <c r="I30" s="55"/>
      <c r="J30" s="30"/>
      <c r="K30" s="30"/>
    </row>
    <row r="31" spans="1:11" ht="16.5" customHeight="1">
      <c r="A31" s="113" t="s">
        <v>144</v>
      </c>
      <c r="B31" s="217" t="s">
        <v>173</v>
      </c>
      <c r="C31" s="218"/>
      <c r="D31" s="218"/>
      <c r="E31" s="218"/>
      <c r="F31" s="218"/>
      <c r="G31" s="219"/>
      <c r="H31" s="114"/>
      <c r="I31" s="114"/>
      <c r="J31" s="30"/>
      <c r="K31" s="30"/>
    </row>
    <row r="32" spans="1:11" ht="16.5" customHeight="1">
      <c r="A32" s="31"/>
      <c r="B32" s="220" t="s">
        <v>174</v>
      </c>
      <c r="C32" s="221"/>
      <c r="D32" s="221"/>
      <c r="E32" s="221"/>
      <c r="F32" s="221"/>
      <c r="G32" s="222"/>
      <c r="H32" s="55">
        <f>H17/108/12</f>
        <v>304.67303705246906</v>
      </c>
      <c r="I32" s="55">
        <f>I17/303/12</f>
        <v>205.60048879812985</v>
      </c>
      <c r="J32" s="123"/>
      <c r="K32" s="30"/>
    </row>
    <row r="33" spans="1:11" ht="16.5" customHeight="1">
      <c r="A33" s="31"/>
      <c r="B33" s="214"/>
      <c r="C33" s="215"/>
      <c r="D33" s="215"/>
      <c r="E33" s="215"/>
      <c r="F33" s="215"/>
      <c r="G33" s="216"/>
      <c r="H33" s="55"/>
      <c r="I33" s="55"/>
      <c r="J33" s="123"/>
      <c r="K33" s="30"/>
    </row>
    <row r="34" spans="1:11" ht="16.5" customHeight="1">
      <c r="A34" s="31"/>
      <c r="B34" s="99" t="s">
        <v>175</v>
      </c>
      <c r="C34" s="100"/>
      <c r="D34" s="100"/>
      <c r="E34" s="100"/>
      <c r="F34" s="100"/>
      <c r="G34" s="101"/>
      <c r="H34" s="55">
        <f>H26/108/12</f>
        <v>101.42744321914712</v>
      </c>
      <c r="I34" s="55">
        <f>I26/303/12</f>
        <v>69.31750593728971</v>
      </c>
      <c r="J34" s="123"/>
      <c r="K34" s="30"/>
    </row>
    <row r="35" spans="1:11" ht="16.5" customHeight="1">
      <c r="A35" s="31"/>
      <c r="B35" s="214"/>
      <c r="C35" s="215"/>
      <c r="D35" s="215"/>
      <c r="E35" s="215"/>
      <c r="F35" s="215"/>
      <c r="G35" s="216"/>
      <c r="H35" s="55"/>
      <c r="I35" s="55"/>
      <c r="J35" s="123"/>
      <c r="K35" s="30"/>
    </row>
    <row r="36" spans="1:11" ht="16.5" customHeight="1">
      <c r="A36" s="31"/>
      <c r="B36" s="220" t="s">
        <v>176</v>
      </c>
      <c r="C36" s="221"/>
      <c r="D36" s="221"/>
      <c r="E36" s="221"/>
      <c r="F36" s="221"/>
      <c r="G36" s="222"/>
      <c r="H36" s="55">
        <f>H28/108/12</f>
        <v>48.54273640186079</v>
      </c>
      <c r="I36" s="55">
        <f>I28/303/12</f>
        <v>48.74825457183399</v>
      </c>
      <c r="J36" s="123"/>
      <c r="K36" s="30"/>
    </row>
    <row r="37" spans="1:11" ht="16.5" customHeight="1">
      <c r="A37" s="31"/>
      <c r="B37" s="115"/>
      <c r="C37" s="116"/>
      <c r="D37" s="116"/>
      <c r="E37" s="116"/>
      <c r="F37" s="116"/>
      <c r="G37" s="117"/>
      <c r="H37" s="55"/>
      <c r="I37" s="55"/>
      <c r="J37" s="123"/>
      <c r="K37" s="30"/>
    </row>
    <row r="38" spans="1:11" ht="16.5" customHeight="1">
      <c r="A38" s="31"/>
      <c r="B38" s="220" t="s">
        <v>177</v>
      </c>
      <c r="C38" s="221"/>
      <c r="D38" s="221"/>
      <c r="E38" s="221"/>
      <c r="F38" s="221"/>
      <c r="G38" s="222"/>
      <c r="H38" s="55">
        <f>H29/108/12</f>
        <v>28.0516975308642</v>
      </c>
      <c r="I38" s="55">
        <f>I29/303/12</f>
        <v>29.522827282728272</v>
      </c>
      <c r="J38" s="123"/>
      <c r="K38" s="30"/>
    </row>
    <row r="39" spans="1:11" ht="16.5" customHeight="1">
      <c r="A39" s="31"/>
      <c r="B39" s="115"/>
      <c r="C39" s="116"/>
      <c r="D39" s="116"/>
      <c r="E39" s="116"/>
      <c r="F39" s="116"/>
      <c r="G39" s="117"/>
      <c r="H39" s="55"/>
      <c r="I39" s="55"/>
      <c r="J39" s="124"/>
      <c r="K39" s="30"/>
    </row>
    <row r="40" spans="1:11" ht="16.5" customHeight="1">
      <c r="A40" s="125"/>
      <c r="B40" s="229" t="s">
        <v>158</v>
      </c>
      <c r="C40" s="230"/>
      <c r="D40" s="230"/>
      <c r="E40" s="230"/>
      <c r="F40" s="230"/>
      <c r="G40" s="231"/>
      <c r="H40" s="104">
        <f>SUM(H32:H39)</f>
        <v>482.69491420434116</v>
      </c>
      <c r="I40" s="104">
        <f>SUM(I32:I39)</f>
        <v>353.18907658998177</v>
      </c>
      <c r="J40" s="126"/>
      <c r="K40" s="30"/>
    </row>
    <row r="41" spans="1:11" ht="16.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</row>
    <row r="42" spans="1:11" ht="14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</row>
  </sheetData>
  <sheetProtection/>
  <mergeCells count="30">
    <mergeCell ref="B32:G32"/>
    <mergeCell ref="B33:G33"/>
    <mergeCell ref="B35:G35"/>
    <mergeCell ref="B36:G36"/>
    <mergeCell ref="B38:G38"/>
    <mergeCell ref="B40:G40"/>
    <mergeCell ref="B26:G26"/>
    <mergeCell ref="B27:G27"/>
    <mergeCell ref="B28:G28"/>
    <mergeCell ref="B29:G29"/>
    <mergeCell ref="B30:G30"/>
    <mergeCell ref="B31:G31"/>
    <mergeCell ref="B20:G20"/>
    <mergeCell ref="B21:G21"/>
    <mergeCell ref="B22:G22"/>
    <mergeCell ref="B23:G23"/>
    <mergeCell ref="B24:G24"/>
    <mergeCell ref="B25:G25"/>
    <mergeCell ref="B14:G14"/>
    <mergeCell ref="B15:G15"/>
    <mergeCell ref="B16:G16"/>
    <mergeCell ref="B17:G17"/>
    <mergeCell ref="B18:G18"/>
    <mergeCell ref="B19:G19"/>
    <mergeCell ref="B5:G5"/>
    <mergeCell ref="B8:G8"/>
    <mergeCell ref="B10:G10"/>
    <mergeCell ref="B11:G11"/>
    <mergeCell ref="B12:G12"/>
    <mergeCell ref="B13:G13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45"/>
  <sheetViews>
    <sheetView zoomScalePageLayoutView="0" workbookViewId="0" topLeftCell="A1">
      <selection activeCell="I23" sqref="I23"/>
    </sheetView>
  </sheetViews>
  <sheetFormatPr defaultColWidth="9.00390625" defaultRowHeight="12.75"/>
  <cols>
    <col min="1" max="1" width="9.875" style="128" customWidth="1"/>
    <col min="2" max="2" width="16.625" style="128" customWidth="1"/>
    <col min="3" max="3" width="11.125" style="128" customWidth="1"/>
    <col min="4" max="4" width="16.875" style="128" customWidth="1"/>
    <col min="5" max="5" width="13.625" style="128" customWidth="1"/>
    <col min="6" max="6" width="15.125" style="128" customWidth="1"/>
    <col min="7" max="16384" width="9.125" style="128" customWidth="1"/>
  </cols>
  <sheetData>
    <row r="1" spans="1:5" ht="15">
      <c r="A1" s="127" t="s">
        <v>179</v>
      </c>
      <c r="B1" s="127"/>
      <c r="C1" s="127"/>
      <c r="D1" s="127"/>
      <c r="E1" s="127"/>
    </row>
    <row r="3" spans="1:3" ht="15">
      <c r="A3" s="127" t="s">
        <v>210</v>
      </c>
      <c r="B3" s="127"/>
      <c r="C3" s="127"/>
    </row>
    <row r="4" ht="15.75" thickBot="1"/>
    <row r="5" spans="1:6" ht="15.75" thickBot="1">
      <c r="A5" s="152" t="s">
        <v>180</v>
      </c>
      <c r="B5" s="153"/>
      <c r="C5" s="153"/>
      <c r="D5" s="153"/>
      <c r="E5" s="154"/>
      <c r="F5" s="155"/>
    </row>
    <row r="7" spans="1:6" ht="15">
      <c r="A7" s="232">
        <f>'Enotna ekonomska cena'!H40</f>
        <v>482.69491420434116</v>
      </c>
      <c r="B7" s="233"/>
      <c r="C7" s="234"/>
      <c r="D7" s="129" t="s">
        <v>181</v>
      </c>
      <c r="E7" s="235" t="s">
        <v>181</v>
      </c>
      <c r="F7" s="236"/>
    </row>
    <row r="8" spans="1:6" ht="15" customHeight="1">
      <c r="A8" s="237" t="s">
        <v>182</v>
      </c>
      <c r="B8" s="240" t="s">
        <v>183</v>
      </c>
      <c r="C8" s="240" t="s">
        <v>184</v>
      </c>
      <c r="D8" s="242" t="s">
        <v>185</v>
      </c>
      <c r="E8" s="245" t="s">
        <v>186</v>
      </c>
      <c r="F8" s="246"/>
    </row>
    <row r="9" spans="1:6" ht="12.75" customHeight="1">
      <c r="A9" s="238"/>
      <c r="B9" s="240"/>
      <c r="C9" s="241"/>
      <c r="D9" s="243"/>
      <c r="E9" s="247"/>
      <c r="F9" s="248"/>
    </row>
    <row r="10" spans="1:6" ht="15">
      <c r="A10" s="238"/>
      <c r="B10" s="240"/>
      <c r="C10" s="241"/>
      <c r="D10" s="243"/>
      <c r="E10" s="247"/>
      <c r="F10" s="248"/>
    </row>
    <row r="11" spans="1:6" ht="15">
      <c r="A11" s="238"/>
      <c r="B11" s="240"/>
      <c r="C11" s="241"/>
      <c r="D11" s="243"/>
      <c r="E11" s="247"/>
      <c r="F11" s="248"/>
    </row>
    <row r="12" spans="1:6" ht="15">
      <c r="A12" s="239"/>
      <c r="B12" s="240"/>
      <c r="C12" s="241"/>
      <c r="D12" s="244"/>
      <c r="E12" s="249"/>
      <c r="F12" s="250"/>
    </row>
    <row r="13" spans="1:6" ht="15">
      <c r="A13" s="130"/>
      <c r="B13" s="130"/>
      <c r="C13" s="132" t="s">
        <v>187</v>
      </c>
      <c r="D13" s="133" t="s">
        <v>188</v>
      </c>
      <c r="E13" s="131" t="s">
        <v>189</v>
      </c>
      <c r="F13" s="129" t="s">
        <v>188</v>
      </c>
    </row>
    <row r="14" spans="1:8" ht="15">
      <c r="A14" s="134" t="s">
        <v>190</v>
      </c>
      <c r="B14" s="135" t="s">
        <v>191</v>
      </c>
      <c r="C14" s="136">
        <v>0</v>
      </c>
      <c r="D14" s="137">
        <f aca="true" t="shared" si="0" ref="D14:D21">C14*$A$7</f>
        <v>0</v>
      </c>
      <c r="E14" s="138">
        <v>0.2</v>
      </c>
      <c r="F14" s="158">
        <f>D14-(D14*E14)</f>
        <v>0</v>
      </c>
      <c r="H14" s="139"/>
    </row>
    <row r="15" spans="1:6" ht="15">
      <c r="A15" s="140" t="s">
        <v>192</v>
      </c>
      <c r="B15" s="131" t="s">
        <v>193</v>
      </c>
      <c r="C15" s="136">
        <v>0.1</v>
      </c>
      <c r="D15" s="137">
        <f>C15*$A$7</f>
        <v>48.26949142043412</v>
      </c>
      <c r="E15" s="138">
        <v>0.2</v>
      </c>
      <c r="F15" s="158">
        <f aca="true" t="shared" si="1" ref="F15:F22">D15-(D15*E15)</f>
        <v>38.6155931363473</v>
      </c>
    </row>
    <row r="16" spans="1:6" ht="15">
      <c r="A16" s="140" t="s">
        <v>194</v>
      </c>
      <c r="B16" s="131" t="s">
        <v>195</v>
      </c>
      <c r="C16" s="136">
        <v>0.2</v>
      </c>
      <c r="D16" s="137">
        <f t="shared" si="0"/>
        <v>96.53898284086824</v>
      </c>
      <c r="E16" s="138">
        <v>0.2</v>
      </c>
      <c r="F16" s="158">
        <f t="shared" si="1"/>
        <v>77.2311862726946</v>
      </c>
    </row>
    <row r="17" spans="1:6" ht="15">
      <c r="A17" s="140" t="s">
        <v>196</v>
      </c>
      <c r="B17" s="131" t="s">
        <v>197</v>
      </c>
      <c r="C17" s="136">
        <v>0.3</v>
      </c>
      <c r="D17" s="137">
        <f t="shared" si="0"/>
        <v>144.80847426130234</v>
      </c>
      <c r="E17" s="138">
        <v>0.2</v>
      </c>
      <c r="F17" s="158">
        <f t="shared" si="1"/>
        <v>115.84677940904187</v>
      </c>
    </row>
    <row r="18" spans="1:6" ht="15">
      <c r="A18" s="140" t="s">
        <v>198</v>
      </c>
      <c r="B18" s="131" t="s">
        <v>199</v>
      </c>
      <c r="C18" s="136">
        <v>0.35</v>
      </c>
      <c r="D18" s="137">
        <f>C18*$A$7</f>
        <v>168.9432199715194</v>
      </c>
      <c r="E18" s="138">
        <v>0.2</v>
      </c>
      <c r="F18" s="158">
        <f t="shared" si="1"/>
        <v>135.15457597721553</v>
      </c>
    </row>
    <row r="19" spans="1:6" ht="15">
      <c r="A19" s="140" t="s">
        <v>200</v>
      </c>
      <c r="B19" s="131" t="s">
        <v>201</v>
      </c>
      <c r="C19" s="136">
        <v>0.43</v>
      </c>
      <c r="D19" s="137">
        <f t="shared" si="0"/>
        <v>207.55881310786668</v>
      </c>
      <c r="E19" s="138">
        <v>0.15</v>
      </c>
      <c r="F19" s="158">
        <f t="shared" si="1"/>
        <v>176.4249911416867</v>
      </c>
    </row>
    <row r="20" spans="1:6" ht="15">
      <c r="A20" s="140" t="s">
        <v>202</v>
      </c>
      <c r="B20" s="131" t="s">
        <v>203</v>
      </c>
      <c r="C20" s="136">
        <v>0.53</v>
      </c>
      <c r="D20" s="137">
        <f t="shared" si="0"/>
        <v>255.82830452830083</v>
      </c>
      <c r="E20" s="138">
        <v>0.15</v>
      </c>
      <c r="F20" s="158">
        <f t="shared" si="1"/>
        <v>217.4540588490557</v>
      </c>
    </row>
    <row r="21" spans="1:6" ht="15">
      <c r="A21" s="141" t="s">
        <v>204</v>
      </c>
      <c r="B21" s="142" t="s">
        <v>205</v>
      </c>
      <c r="C21" s="143">
        <v>0.66</v>
      </c>
      <c r="D21" s="137">
        <f t="shared" si="0"/>
        <v>318.5786433748652</v>
      </c>
      <c r="E21" s="138">
        <v>0.15</v>
      </c>
      <c r="F21" s="158">
        <f t="shared" si="1"/>
        <v>270.7918468686354</v>
      </c>
    </row>
    <row r="22" spans="1:6" ht="15">
      <c r="A22" s="144" t="s">
        <v>206</v>
      </c>
      <c r="B22" s="131" t="s">
        <v>207</v>
      </c>
      <c r="C22" s="136">
        <v>0.77</v>
      </c>
      <c r="D22" s="145">
        <f>A7*C22</f>
        <v>371.6750839373427</v>
      </c>
      <c r="E22" s="138">
        <v>0.15</v>
      </c>
      <c r="F22" s="158">
        <f t="shared" si="1"/>
        <v>315.9238213467413</v>
      </c>
    </row>
    <row r="23" ht="15.75" thickBot="1"/>
    <row r="24" spans="1:6" ht="15.75" thickBot="1">
      <c r="A24" s="152" t="s">
        <v>208</v>
      </c>
      <c r="B24" s="153"/>
      <c r="C24" s="153"/>
      <c r="D24" s="153"/>
      <c r="E24" s="154"/>
      <c r="F24" s="156"/>
    </row>
    <row r="25" ht="15">
      <c r="D25" s="157"/>
    </row>
    <row r="26" spans="1:6" ht="15">
      <c r="A26" s="232">
        <f>'Enotna ekonomska cena'!I40</f>
        <v>353.18907658998177</v>
      </c>
      <c r="B26" s="233"/>
      <c r="C26" s="234"/>
      <c r="D26" s="129" t="s">
        <v>181</v>
      </c>
      <c r="E26" s="235" t="s">
        <v>181</v>
      </c>
      <c r="F26" s="236"/>
    </row>
    <row r="27" spans="1:6" ht="12.75" customHeight="1">
      <c r="A27" s="237" t="s">
        <v>182</v>
      </c>
      <c r="B27" s="240" t="s">
        <v>183</v>
      </c>
      <c r="C27" s="240" t="s">
        <v>184</v>
      </c>
      <c r="D27" s="242" t="s">
        <v>185</v>
      </c>
      <c r="E27" s="245" t="s">
        <v>186</v>
      </c>
      <c r="F27" s="246"/>
    </row>
    <row r="28" spans="1:6" ht="12.75" customHeight="1">
      <c r="A28" s="238"/>
      <c r="B28" s="240"/>
      <c r="C28" s="241"/>
      <c r="D28" s="243"/>
      <c r="E28" s="247"/>
      <c r="F28" s="248"/>
    </row>
    <row r="29" spans="1:6" ht="15">
      <c r="A29" s="238"/>
      <c r="B29" s="240"/>
      <c r="C29" s="241"/>
      <c r="D29" s="243"/>
      <c r="E29" s="247"/>
      <c r="F29" s="248"/>
    </row>
    <row r="30" spans="1:6" ht="15">
      <c r="A30" s="238"/>
      <c r="B30" s="240"/>
      <c r="C30" s="241"/>
      <c r="D30" s="243"/>
      <c r="E30" s="247"/>
      <c r="F30" s="248"/>
    </row>
    <row r="31" spans="1:6" ht="18" customHeight="1">
      <c r="A31" s="239"/>
      <c r="B31" s="240"/>
      <c r="C31" s="241"/>
      <c r="D31" s="244"/>
      <c r="E31" s="249"/>
      <c r="F31" s="250"/>
    </row>
    <row r="32" spans="1:6" ht="15">
      <c r="A32" s="146"/>
      <c r="B32" s="151"/>
      <c r="C32" s="151" t="s">
        <v>187</v>
      </c>
      <c r="D32" s="133" t="s">
        <v>188</v>
      </c>
      <c r="E32" s="131" t="s">
        <v>189</v>
      </c>
      <c r="F32" s="129" t="s">
        <v>188</v>
      </c>
    </row>
    <row r="33" spans="1:6" ht="15">
      <c r="A33" s="140" t="s">
        <v>190</v>
      </c>
      <c r="B33" s="135" t="s">
        <v>191</v>
      </c>
      <c r="C33" s="136">
        <v>0</v>
      </c>
      <c r="D33" s="137">
        <f aca="true" t="shared" si="2" ref="D33:D40">C33*$A$26</f>
        <v>0</v>
      </c>
      <c r="E33" s="138">
        <v>0.1</v>
      </c>
      <c r="F33" s="158">
        <f>D33-(D33*E33)</f>
        <v>0</v>
      </c>
    </row>
    <row r="34" spans="1:6" ht="15">
      <c r="A34" s="140" t="s">
        <v>192</v>
      </c>
      <c r="B34" s="131" t="s">
        <v>193</v>
      </c>
      <c r="C34" s="136">
        <v>0.1</v>
      </c>
      <c r="D34" s="137">
        <f t="shared" si="2"/>
        <v>35.31890765899818</v>
      </c>
      <c r="E34" s="138">
        <v>0.1</v>
      </c>
      <c r="F34" s="158">
        <f aca="true" t="shared" si="3" ref="F34:F39">D34-(D34*E34)</f>
        <v>31.78701689309836</v>
      </c>
    </row>
    <row r="35" spans="1:6" ht="15">
      <c r="A35" s="140" t="s">
        <v>194</v>
      </c>
      <c r="B35" s="131" t="s">
        <v>195</v>
      </c>
      <c r="C35" s="136">
        <v>0.2</v>
      </c>
      <c r="D35" s="137">
        <f t="shared" si="2"/>
        <v>70.63781531799636</v>
      </c>
      <c r="E35" s="138">
        <v>0.1</v>
      </c>
      <c r="F35" s="158">
        <f t="shared" si="3"/>
        <v>63.57403378619672</v>
      </c>
    </row>
    <row r="36" spans="1:6" ht="15">
      <c r="A36" s="140" t="s">
        <v>196</v>
      </c>
      <c r="B36" s="131" t="s">
        <v>197</v>
      </c>
      <c r="C36" s="136">
        <v>0.3</v>
      </c>
      <c r="D36" s="137">
        <f t="shared" si="2"/>
        <v>105.95672297699453</v>
      </c>
      <c r="E36" s="138">
        <v>0.1</v>
      </c>
      <c r="F36" s="158">
        <f t="shared" si="3"/>
        <v>95.36105067929508</v>
      </c>
    </row>
    <row r="37" spans="1:6" ht="15">
      <c r="A37" s="140" t="s">
        <v>198</v>
      </c>
      <c r="B37" s="131" t="s">
        <v>199</v>
      </c>
      <c r="C37" s="136">
        <v>0.35</v>
      </c>
      <c r="D37" s="137">
        <f t="shared" si="2"/>
        <v>123.61617680649361</v>
      </c>
      <c r="E37" s="138">
        <v>0.1</v>
      </c>
      <c r="F37" s="158">
        <f t="shared" si="3"/>
        <v>111.25455912584425</v>
      </c>
    </row>
    <row r="38" spans="1:6" ht="15">
      <c r="A38" s="140" t="s">
        <v>200</v>
      </c>
      <c r="B38" s="131" t="s">
        <v>201</v>
      </c>
      <c r="C38" s="136">
        <v>0.43</v>
      </c>
      <c r="D38" s="137">
        <f t="shared" si="2"/>
        <v>151.87130293369216</v>
      </c>
      <c r="E38" s="138">
        <v>0.03</v>
      </c>
      <c r="F38" s="158">
        <f t="shared" si="3"/>
        <v>147.3151638456814</v>
      </c>
    </row>
    <row r="39" spans="1:6" ht="15">
      <c r="A39" s="140" t="s">
        <v>202</v>
      </c>
      <c r="B39" s="131" t="s">
        <v>203</v>
      </c>
      <c r="C39" s="136">
        <v>0.53</v>
      </c>
      <c r="D39" s="137">
        <f t="shared" si="2"/>
        <v>187.19021059269033</v>
      </c>
      <c r="E39" s="138">
        <v>0.03</v>
      </c>
      <c r="F39" s="158">
        <f t="shared" si="3"/>
        <v>181.57450427490963</v>
      </c>
    </row>
    <row r="40" spans="1:6" ht="15">
      <c r="A40" s="140" t="s">
        <v>204</v>
      </c>
      <c r="B40" s="142" t="s">
        <v>205</v>
      </c>
      <c r="C40" s="143">
        <v>0.66</v>
      </c>
      <c r="D40" s="137">
        <f t="shared" si="2"/>
        <v>233.10479054938799</v>
      </c>
      <c r="E40" s="138">
        <v>0.03</v>
      </c>
      <c r="F40" s="158">
        <f>D40-(D40*E40)</f>
        <v>226.11164683290636</v>
      </c>
    </row>
    <row r="41" spans="1:6" ht="15">
      <c r="A41" s="144" t="s">
        <v>206</v>
      </c>
      <c r="B41" s="131" t="s">
        <v>207</v>
      </c>
      <c r="C41" s="136">
        <v>0.77</v>
      </c>
      <c r="D41" s="147">
        <f>A26*C41</f>
        <v>271.95558897428594</v>
      </c>
      <c r="E41" s="138">
        <v>0.03</v>
      </c>
      <c r="F41" s="158">
        <f>D41-(D41*E41)</f>
        <v>263.79692130505737</v>
      </c>
    </row>
    <row r="43" spans="1:2" ht="15">
      <c r="A43" s="148" t="s">
        <v>152</v>
      </c>
      <c r="B43" s="149"/>
    </row>
    <row r="44" spans="1:2" ht="15">
      <c r="A44" s="150" t="s">
        <v>209</v>
      </c>
      <c r="B44" s="150"/>
    </row>
    <row r="45" spans="1:2" ht="15">
      <c r="A45" s="150"/>
      <c r="B45" s="150"/>
    </row>
  </sheetData>
  <sheetProtection/>
  <mergeCells count="14">
    <mergeCell ref="A7:C7"/>
    <mergeCell ref="E7:F7"/>
    <mergeCell ref="A8:A12"/>
    <mergeCell ref="B8:B12"/>
    <mergeCell ref="C8:C12"/>
    <mergeCell ref="D8:D12"/>
    <mergeCell ref="E8:F12"/>
    <mergeCell ref="A26:C26"/>
    <mergeCell ref="E26:F26"/>
    <mergeCell ref="A27:A31"/>
    <mergeCell ref="B27:B31"/>
    <mergeCell ref="C27:C31"/>
    <mergeCell ref="D27:D31"/>
    <mergeCell ref="E27:F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 Sladki 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Ravnatelj</dc:creator>
  <cp:keywords/>
  <dc:description/>
  <cp:lastModifiedBy>lexlocalis</cp:lastModifiedBy>
  <cp:lastPrinted>2016-09-16T05:35:35Z</cp:lastPrinted>
  <dcterms:created xsi:type="dcterms:W3CDTF">2000-10-03T07:08:36Z</dcterms:created>
  <dcterms:modified xsi:type="dcterms:W3CDTF">2016-09-16T13:38:11Z</dcterms:modified>
  <cp:category/>
  <cp:version/>
  <cp:contentType/>
  <cp:contentStatus/>
</cp:coreProperties>
</file>