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Organizacija oddelkov 2016-17" sheetId="1" r:id="rId1"/>
    <sheet name="Sistemizacija 2016-17-normativ" sheetId="2" r:id="rId2"/>
    <sheet name="Sistemizacija 2016-17-odobrena" sheetId="3" r:id="rId3"/>
    <sheet name="Izračun ekonomske cene" sheetId="4" r:id="rId4"/>
    <sheet name="Enotna ekonomska cena" sheetId="5" r:id="rId5"/>
    <sheet name="Plačila staršev za oskrbnino" sheetId="6" r:id="rId6"/>
  </sheets>
  <externalReferences>
    <externalReference r:id="rId9"/>
    <externalReference r:id="rId10"/>
    <externalReference r:id="rId11"/>
  </externalReferences>
  <definedNames>
    <definedName name="_xlnm.Print_Area" localSheetId="2">'Sistemizacija 2016-17-odobrena'!$A$1:$E$19</definedName>
  </definedNames>
  <calcPr fullCalcOnLoad="1"/>
</workbook>
</file>

<file path=xl/comments2.xml><?xml version="1.0" encoding="utf-8"?>
<comments xmlns="http://schemas.openxmlformats.org/spreadsheetml/2006/main">
  <authors>
    <author>K&amp;L</author>
  </authors>
  <commentList>
    <comment ref="C34" authorId="0">
      <text>
        <r>
          <rPr>
            <sz val="9"/>
            <rFont val="Tahoma"/>
            <family val="2"/>
          </rPr>
          <t>1.304 m</t>
        </r>
        <r>
          <rPr>
            <sz val="9"/>
            <rFont val="Sylfaen"/>
            <family val="1"/>
          </rPr>
          <t>²</t>
        </r>
      </text>
    </comment>
    <comment ref="D46" authorId="0">
      <text>
        <r>
          <rPr>
            <sz val="9"/>
            <rFont val="Tahoma"/>
            <family val="2"/>
          </rPr>
          <t>3,25/8</t>
        </r>
      </text>
    </comment>
    <comment ref="D56" authorId="0">
      <text>
        <r>
          <rPr>
            <sz val="9"/>
            <rFont val="Tahoma"/>
            <family val="2"/>
          </rPr>
          <t>17,09/8</t>
        </r>
      </text>
    </comment>
  </commentList>
</comments>
</file>

<file path=xl/sharedStrings.xml><?xml version="1.0" encoding="utf-8"?>
<sst xmlns="http://schemas.openxmlformats.org/spreadsheetml/2006/main" count="328" uniqueCount="170">
  <si>
    <t xml:space="preserve">ŠTEVILO OTROK </t>
  </si>
  <si>
    <t xml:space="preserve">ŠTEVILO SKUPIN </t>
  </si>
  <si>
    <t>Delovno mesto</t>
  </si>
  <si>
    <t>Zakonski normativ</t>
  </si>
  <si>
    <t>Vzgojitelj</t>
  </si>
  <si>
    <t>Pomočnik vzgojitelja</t>
  </si>
  <si>
    <t>Pomočnik ravnatelja</t>
  </si>
  <si>
    <t>Svetovalni delavec</t>
  </si>
  <si>
    <t>Računovodja VI</t>
  </si>
  <si>
    <t>Poslovni sekretar VI</t>
  </si>
  <si>
    <t>Zaposleni v kuhinji</t>
  </si>
  <si>
    <t>Organizator prehrane</t>
  </si>
  <si>
    <t>Organizator zdravstveno-higienskega režima</t>
  </si>
  <si>
    <t>Čistilka</t>
  </si>
  <si>
    <t>Hišnik-vzdrževalec</t>
  </si>
  <si>
    <t>Perica</t>
  </si>
  <si>
    <t>6. čl. Pravilnika</t>
  </si>
  <si>
    <t>1/oddelek</t>
  </si>
  <si>
    <t>Skupaj:</t>
  </si>
  <si>
    <t>1/oddelek+sočasnost</t>
  </si>
  <si>
    <t>1/30 oddelkov</t>
  </si>
  <si>
    <t>1/15 oddelkov</t>
  </si>
  <si>
    <t>Izračun spodaj</t>
  </si>
  <si>
    <t>1/60 oddelkov</t>
  </si>
  <si>
    <t>1/18 oddelkov</t>
  </si>
  <si>
    <t>1/60 kg suhega preila na dan</t>
  </si>
  <si>
    <t>1/600m²</t>
  </si>
  <si>
    <t>OTROCI DO 2 LET (1. STAROSTNO OBDOBJE)</t>
  </si>
  <si>
    <t>Skupaj na dan (min)</t>
  </si>
  <si>
    <t>Skupaj na dan (ure)</t>
  </si>
  <si>
    <t>Št. otrok za zajtrk</t>
  </si>
  <si>
    <t xml:space="preserve">Št. otrok za kosilo </t>
  </si>
  <si>
    <t xml:space="preserve">Št. otrok za malico </t>
  </si>
  <si>
    <t>Delež delovnega časa</t>
  </si>
  <si>
    <t>OTROCI 2 DO 6 LET (2. STAROSTNO OBDOBJE)</t>
  </si>
  <si>
    <t>Čas za pripravo 1 obroka (min)</t>
  </si>
  <si>
    <t>Čas za pripravo vseh obrokov (min)</t>
  </si>
  <si>
    <t>VRTEC SLIVNICA</t>
  </si>
  <si>
    <t>Administrator/knjigovodja</t>
  </si>
  <si>
    <t>40. čl. Pravilnika</t>
  </si>
  <si>
    <t>ZAPOSLENI V KUHINJI - Vrtec Slivnica</t>
  </si>
  <si>
    <t>Zap. št.</t>
  </si>
  <si>
    <t>Šifra DM</t>
  </si>
  <si>
    <t>Naziv delovnega mesta</t>
  </si>
  <si>
    <t>Št. delovnih mest</t>
  </si>
  <si>
    <t>Zaposleni v zavodu z zakonskimi normativi</t>
  </si>
  <si>
    <t>1.</t>
  </si>
  <si>
    <t>D037005</t>
  </si>
  <si>
    <t>2.</t>
  </si>
  <si>
    <t>D037007</t>
  </si>
  <si>
    <t>3.</t>
  </si>
  <si>
    <t>D035001</t>
  </si>
  <si>
    <t>4.</t>
  </si>
  <si>
    <t>5.</t>
  </si>
  <si>
    <t>6.</t>
  </si>
  <si>
    <t>7.</t>
  </si>
  <si>
    <t>J025002</t>
  </si>
  <si>
    <t>8.</t>
  </si>
  <si>
    <t>J034030</t>
  </si>
  <si>
    <t>9.</t>
  </si>
  <si>
    <t>D037002</t>
  </si>
  <si>
    <t>10.</t>
  </si>
  <si>
    <t>D037004</t>
  </si>
  <si>
    <t>11.</t>
  </si>
  <si>
    <t>J032001</t>
  </si>
  <si>
    <t>12.</t>
  </si>
  <si>
    <t>J034020</t>
  </si>
  <si>
    <t>13.</t>
  </si>
  <si>
    <t>SKUPAJ (I. Zaposleni v zavodu z zakonskimi normativi):</t>
  </si>
  <si>
    <t>14.</t>
  </si>
  <si>
    <t>Ime oddelka</t>
  </si>
  <si>
    <t>Vrsta oddelka (homogen, heterogen, kombiniran +I. ali II. starostno obdobje</t>
  </si>
  <si>
    <t>Normativ</t>
  </si>
  <si>
    <t>BIBE</t>
  </si>
  <si>
    <t>POLŽKI</t>
  </si>
  <si>
    <t>Povečan/Znižan normativ</t>
  </si>
  <si>
    <t>Povečan +2</t>
  </si>
  <si>
    <t>Prvo starostno obdobje (homogen)</t>
  </si>
  <si>
    <t>ŽABICE</t>
  </si>
  <si>
    <t>ČEBELICE</t>
  </si>
  <si>
    <t>METULJI</t>
  </si>
  <si>
    <t>PIKAPOLONICE</t>
  </si>
  <si>
    <t>SOVICE</t>
  </si>
  <si>
    <t>Drugo starostno obdobje (homogen)</t>
  </si>
  <si>
    <t>SKUPAJ:</t>
  </si>
  <si>
    <t>7 oddelkov</t>
  </si>
  <si>
    <t>SKUPAJ ZAPOSLENI V KUHINJI</t>
  </si>
  <si>
    <t>I.</t>
  </si>
  <si>
    <t>ORGANIZACIJA ODDELKOV V VRTCU SLIVNICA - ŠOLSKO LETO 2016/2017</t>
  </si>
  <si>
    <r>
      <t>Notranja igralna površina (m</t>
    </r>
    <r>
      <rPr>
        <b/>
        <sz val="11"/>
        <rFont val="Sylfaen"/>
        <family val="1"/>
      </rPr>
      <t>²)</t>
    </r>
  </si>
  <si>
    <t>€</t>
  </si>
  <si>
    <t>A.</t>
  </si>
  <si>
    <t>Štev. otrok vpisanih v programe vrtcev (upoštevan najvišji normativ)</t>
  </si>
  <si>
    <t>B.</t>
  </si>
  <si>
    <t>Vzgojiteljice in pomočnice vzgojiteljic</t>
  </si>
  <si>
    <t>bruto plača</t>
  </si>
  <si>
    <t>prispevki in davki na bruto plače</t>
  </si>
  <si>
    <t>regres,jubilejne nagrade,solidarnostne pomoči,odpravnina</t>
  </si>
  <si>
    <t>prehrana in prevoz</t>
  </si>
  <si>
    <t>dodatno pokojninjsko zavarovanje-KAD</t>
  </si>
  <si>
    <t xml:space="preserve">6. </t>
  </si>
  <si>
    <t>korekcija plač za 2%</t>
  </si>
  <si>
    <t>skupaj 1+2+3+4+5+6</t>
  </si>
  <si>
    <t>C.</t>
  </si>
  <si>
    <t>Tehnični kader</t>
  </si>
  <si>
    <t>regres,jubilejne nagrade,solidarnostne pomoči</t>
  </si>
  <si>
    <t>skupaj 8+9+10+11+12+13</t>
  </si>
  <si>
    <t>D.</t>
  </si>
  <si>
    <t>E.</t>
  </si>
  <si>
    <t>Prehrana otrok</t>
  </si>
  <si>
    <t>F.</t>
  </si>
  <si>
    <t>IZRAČUN CENE</t>
  </si>
  <si>
    <t>skupaj plače vzg.in pom. : število otrok (najvišji normativ) :12 mesecev</t>
  </si>
  <si>
    <t>skupaj plače tehnični kader : število otrok :12 mesecev</t>
  </si>
  <si>
    <t>materialni stroški  : število otrok :12 mesecev</t>
  </si>
  <si>
    <t>prrehrana  : število otrok :12 mesecev</t>
  </si>
  <si>
    <t>EKONOMSKA CENA ZA OTROKA NA MESEC</t>
  </si>
  <si>
    <t xml:space="preserve">Predlog </t>
  </si>
  <si>
    <t>IZRAČUNI (zakonski normativ)</t>
  </si>
  <si>
    <t>Odobreno</t>
  </si>
  <si>
    <t>IZRAČUN EKONOMSKE CENE PROGRAMOV V VRTCIH OBČINE HOČE-SLIVNICA - vrtec Slivnica</t>
  </si>
  <si>
    <t>SISTEMATIZACIJA DELOVNIH MEST V VRTCU SLIVNICA ZA LETO 2016/17 (odobrena)</t>
  </si>
  <si>
    <t>SEDAJ VELJAVNA EC PROGRAMOV V VRTCIH (OD 1.8.2015)</t>
  </si>
  <si>
    <t xml:space="preserve">Materialni stroški </t>
  </si>
  <si>
    <t>1. star. obd.</t>
  </si>
  <si>
    <t>2. star. obd.</t>
  </si>
  <si>
    <t>V izračun je zajeto obdobje SEPTEMBER 2016-AVGUST 2017</t>
  </si>
  <si>
    <t>Pripravili:</t>
  </si>
  <si>
    <t>Tinka Zelenik, knjigovodja</t>
  </si>
  <si>
    <t>Erna Damijan, računovodja</t>
  </si>
  <si>
    <t xml:space="preserve">Zdenka Vogrinec, pomoč.ravnatelja vrtca </t>
  </si>
  <si>
    <t>IZRAČUN EKONOMSKE CENE PROGRAMOV V VRTCIH OBČINE HOČE-SLIVNICA - ENOTNA CENA</t>
  </si>
  <si>
    <t>Tehnični in administrativno tehnični kader</t>
  </si>
  <si>
    <t xml:space="preserve">PLAČILA STARŠEV ZA OSKRBNINO V VRTCIH  PO PLAČILNIH RAZREDIH </t>
  </si>
  <si>
    <t>Veljavne cene od 1. 9. 2016</t>
  </si>
  <si>
    <r>
      <t xml:space="preserve">PRVO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</si>
  <si>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PLAČILO</t>
  </si>
  <si>
    <t>Dohodkovni razred</t>
  </si>
  <si>
    <t>Povprečni mesečni dohodek na osebo v % od neto povprečne plače</t>
  </si>
  <si>
    <t>Plačilo v % cene programa</t>
  </si>
  <si>
    <t>za starše iz drugih občin, katerih otroci obiskujejo naše vrtce - DOMICIL</t>
  </si>
  <si>
    <t>za starše iz Občine Hoče-Slivnica, katerih otroci obiskujejo naše vrtce</t>
  </si>
  <si>
    <t>%</t>
  </si>
  <si>
    <t>Cena</t>
  </si>
  <si>
    <t>Popusti:</t>
  </si>
  <si>
    <t>01</t>
  </si>
  <si>
    <t>do 18%</t>
  </si>
  <si>
    <t>02</t>
  </si>
  <si>
    <t>nad 18% do 30%</t>
  </si>
  <si>
    <t>03</t>
  </si>
  <si>
    <t>nad 30% do 36%</t>
  </si>
  <si>
    <t>04</t>
  </si>
  <si>
    <t>nad 36% do 42%</t>
  </si>
  <si>
    <t>05</t>
  </si>
  <si>
    <t>nad 42%do 53%</t>
  </si>
  <si>
    <t>06</t>
  </si>
  <si>
    <t>nad 53% do 64%</t>
  </si>
  <si>
    <t>07</t>
  </si>
  <si>
    <t>nad 64% do 82%</t>
  </si>
  <si>
    <t>08</t>
  </si>
  <si>
    <t>nad 82% do 99%</t>
  </si>
  <si>
    <t>09</t>
  </si>
  <si>
    <t>nad 99%</t>
  </si>
  <si>
    <r>
      <t xml:space="preserve">DRUGO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</si>
  <si>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Pripravila:</t>
  </si>
  <si>
    <t>Karmen Purg, univ. dipl. prav.</t>
  </si>
  <si>
    <t xml:space="preserve">SISTEMATIZACIJA DELOVNIH MEST V VRTCU SLIVNICA ZA LETO 2016/17 </t>
  </si>
  <si>
    <t>1. starostno obdobje</t>
  </si>
  <si>
    <t>2. starostno obdobje</t>
  </si>
  <si>
    <t>Odobreno število otrok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</si>
</sst>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#,##0.00\ [$€-407]"/>
    <numFmt numFmtId="187" formatCode="#,##0.00\ [$€-1]"/>
    <numFmt numFmtId="188" formatCode="#,##0.00\ [$€-1];\-#,##0.00\ [$€-1]"/>
  </numFmts>
  <fonts count="7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sz val="9"/>
      <name val="Tahoma"/>
      <family val="2"/>
    </font>
    <font>
      <b/>
      <sz val="10"/>
      <name val="Arial CE"/>
      <family val="0"/>
    </font>
    <font>
      <sz val="10"/>
      <name val="Tahoma"/>
      <family val="2"/>
    </font>
    <font>
      <b/>
      <sz val="11"/>
      <name val="Sylfaen"/>
      <family val="1"/>
    </font>
    <font>
      <u val="single"/>
      <sz val="11"/>
      <name val="Tahoma"/>
      <family val="2"/>
    </font>
    <font>
      <u val="single"/>
      <sz val="10"/>
      <name val="Arial CE"/>
      <family val="0"/>
    </font>
    <font>
      <sz val="9"/>
      <name val="Sylfae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22"/>
      <name val="Cambria"/>
      <family val="1"/>
    </font>
    <font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sz val="14"/>
      <color indexed="8"/>
      <name val="Calibri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rgb="FFFF0000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4"/>
      <color theme="1"/>
      <name val="Calibri"/>
      <family val="2"/>
    </font>
    <font>
      <sz val="11"/>
      <color rgb="FF00B050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5C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30" borderId="7" applyNumberFormat="0" applyAlignment="0" applyProtection="0"/>
    <xf numFmtId="0" fontId="57" fillId="21" borderId="8" applyNumberFormat="0" applyAlignment="0" applyProtection="0"/>
    <xf numFmtId="0" fontId="5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81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3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0" fontId="3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2" fontId="61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9" borderId="10" xfId="0" applyFont="1" applyFill="1" applyBorder="1" applyAlignment="1">
      <alignment horizontal="justify" vertical="center" wrapText="1"/>
    </xf>
    <xf numFmtId="0" fontId="4" fillId="15" borderId="10" xfId="0" applyFont="1" applyFill="1" applyBorder="1" applyAlignment="1">
      <alignment/>
    </xf>
    <xf numFmtId="0" fontId="4" fillId="15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/>
    </xf>
    <xf numFmtId="4" fontId="61" fillId="0" borderId="10" xfId="0" applyNumberFormat="1" applyFont="1" applyBorder="1" applyAlignment="1">
      <alignment horizontal="center"/>
    </xf>
    <xf numFmtId="4" fontId="63" fillId="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63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" fontId="63" fillId="0" borderId="10" xfId="0" applyNumberFormat="1" applyFont="1" applyBorder="1" applyAlignment="1">
      <alignment/>
    </xf>
    <xf numFmtId="4" fontId="66" fillId="0" borderId="0" xfId="0" applyNumberFormat="1" applyFont="1" applyFill="1" applyAlignment="1">
      <alignment/>
    </xf>
    <xf numFmtId="0" fontId="61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3" fillId="9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9" borderId="10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4" fontId="3" fillId="13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4" borderId="10" xfId="0" applyFont="1" applyFill="1" applyBorder="1" applyAlignment="1">
      <alignment/>
    </xf>
    <xf numFmtId="0" fontId="63" fillId="10" borderId="10" xfId="0" applyFont="1" applyFill="1" applyBorder="1" applyAlignment="1">
      <alignment/>
    </xf>
    <xf numFmtId="4" fontId="63" fillId="10" borderId="10" xfId="0" applyNumberFormat="1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63" fillId="16" borderId="10" xfId="0" applyFont="1" applyFill="1" applyBorder="1" applyAlignment="1">
      <alignment/>
    </xf>
    <xf numFmtId="4" fontId="3" fillId="16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/>
    </xf>
    <xf numFmtId="0" fontId="4" fillId="16" borderId="10" xfId="0" applyFont="1" applyFill="1" applyBorder="1" applyAlignment="1">
      <alignment/>
    </xf>
    <xf numFmtId="0" fontId="67" fillId="35" borderId="10" xfId="0" applyFont="1" applyFill="1" applyBorder="1" applyAlignment="1">
      <alignment/>
    </xf>
    <xf numFmtId="4" fontId="68" fillId="35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/>
    </xf>
    <xf numFmtId="0" fontId="6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8" fillId="37" borderId="0" xfId="0" applyFont="1" applyFill="1" applyAlignment="1">
      <alignment/>
    </xf>
    <xf numFmtId="0" fontId="3" fillId="10" borderId="10" xfId="0" applyFont="1" applyFill="1" applyBorder="1" applyAlignment="1">
      <alignment/>
    </xf>
    <xf numFmtId="0" fontId="3" fillId="10" borderId="1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8" fillId="38" borderId="10" xfId="0" applyFont="1" applyFill="1" applyBorder="1" applyAlignment="1">
      <alignment/>
    </xf>
    <xf numFmtId="4" fontId="68" fillId="38" borderId="10" xfId="0" applyNumberFormat="1" applyFont="1" applyFill="1" applyBorder="1" applyAlignment="1">
      <alignment/>
    </xf>
    <xf numFmtId="0" fontId="3" fillId="17" borderId="10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3" fontId="3" fillId="17" borderId="10" xfId="0" applyNumberFormat="1" applyFont="1" applyFill="1" applyBorder="1" applyAlignment="1">
      <alignment/>
    </xf>
    <xf numFmtId="0" fontId="63" fillId="17" borderId="10" xfId="0" applyFont="1" applyFill="1" applyBorder="1" applyAlignment="1">
      <alignment/>
    </xf>
    <xf numFmtId="4" fontId="4" fillId="17" borderId="10" xfId="0" applyNumberFormat="1" applyFont="1" applyFill="1" applyBorder="1" applyAlignment="1">
      <alignment/>
    </xf>
    <xf numFmtId="0" fontId="63" fillId="5" borderId="10" xfId="0" applyFont="1" applyFill="1" applyBorder="1" applyAlignment="1">
      <alignment/>
    </xf>
    <xf numFmtId="4" fontId="3" fillId="5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4" fontId="3" fillId="17" borderId="10" xfId="0" applyNumberFormat="1" applyFont="1" applyFill="1" applyBorder="1" applyAlignment="1">
      <alignment/>
    </xf>
    <xf numFmtId="0" fontId="67" fillId="38" borderId="1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39" borderId="15" xfId="0" applyFont="1" applyFill="1" applyBorder="1" applyAlignment="1">
      <alignment/>
    </xf>
    <xf numFmtId="0" fontId="14" fillId="39" borderId="16" xfId="0" applyFont="1" applyFill="1" applyBorder="1" applyAlignment="1">
      <alignment/>
    </xf>
    <xf numFmtId="0" fontId="14" fillId="39" borderId="16" xfId="0" applyFont="1" applyFill="1" applyBorder="1" applyAlignment="1">
      <alignment horizontal="center"/>
    </xf>
    <xf numFmtId="168" fontId="14" fillId="39" borderId="17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 horizontal="center"/>
    </xf>
    <xf numFmtId="171" fontId="14" fillId="0" borderId="10" xfId="62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 quotePrefix="1">
      <alignment horizontal="center"/>
    </xf>
    <xf numFmtId="1" fontId="13" fillId="0" borderId="10" xfId="0" applyNumberFormat="1" applyFont="1" applyBorder="1" applyAlignment="1">
      <alignment horizontal="center"/>
    </xf>
    <xf numFmtId="9" fontId="13" fillId="0" borderId="12" xfId="0" applyNumberFormat="1" applyFont="1" applyBorder="1" applyAlignment="1">
      <alignment horizontal="center"/>
    </xf>
    <xf numFmtId="186" fontId="14" fillId="0" borderId="10" xfId="44" applyNumberFormat="1" applyFont="1" applyBorder="1" applyAlignment="1">
      <alignment horizontal="center"/>
    </xf>
    <xf numFmtId="9" fontId="13" fillId="0" borderId="10" xfId="62" applyNumberFormat="1" applyFont="1" applyBorder="1" applyAlignment="1" quotePrefix="1">
      <alignment horizontal="center"/>
    </xf>
    <xf numFmtId="186" fontId="14" fillId="40" borderId="10" xfId="0" applyNumberFormat="1" applyFont="1" applyFill="1" applyBorder="1" applyAlignment="1">
      <alignment horizontal="center"/>
    </xf>
    <xf numFmtId="186" fontId="13" fillId="0" borderId="0" xfId="0" applyNumberFormat="1" applyFont="1" applyAlignment="1">
      <alignment/>
    </xf>
    <xf numFmtId="0" fontId="13" fillId="0" borderId="10" xfId="0" applyFont="1" applyBorder="1" applyAlignment="1" quotePrefix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11" xfId="0" applyFont="1" applyBorder="1" applyAlignment="1">
      <alignment horizontal="center"/>
    </xf>
    <xf numFmtId="9" fontId="13" fillId="0" borderId="18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87" fontId="14" fillId="0" borderId="10" xfId="44" applyNumberFormat="1" applyFont="1" applyBorder="1" applyAlignment="1">
      <alignment horizontal="center"/>
    </xf>
    <xf numFmtId="0" fontId="13" fillId="39" borderId="17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9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188" fontId="14" fillId="0" borderId="10" xfId="44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Alignment="1">
      <alignment/>
    </xf>
    <xf numFmtId="0" fontId="4" fillId="15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6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13" borderId="11" xfId="0" applyFont="1" applyFill="1" applyBorder="1" applyAlignment="1">
      <alignment horizontal="center" wrapText="1"/>
    </xf>
    <xf numFmtId="0" fontId="0" fillId="13" borderId="19" xfId="0" applyFill="1" applyBorder="1" applyAlignment="1">
      <alignment horizont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3" fillId="4" borderId="12" xfId="0" applyFont="1" applyFill="1" applyBorder="1" applyAlignment="1">
      <alignment horizontal="center"/>
    </xf>
    <xf numFmtId="0" fontId="63" fillId="4" borderId="13" xfId="0" applyFont="1" applyFill="1" applyBorder="1" applyAlignment="1">
      <alignment horizontal="center"/>
    </xf>
    <xf numFmtId="0" fontId="63" fillId="4" borderId="14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3" fillId="16" borderId="12" xfId="0" applyFont="1" applyFill="1" applyBorder="1" applyAlignment="1">
      <alignment horizontal="center"/>
    </xf>
    <xf numFmtId="0" fontId="63" fillId="16" borderId="13" xfId="0" applyFont="1" applyFill="1" applyBorder="1" applyAlignment="1">
      <alignment horizontal="center"/>
    </xf>
    <xf numFmtId="0" fontId="63" fillId="16" borderId="14" xfId="0" applyFont="1" applyFill="1" applyBorder="1" applyAlignment="1">
      <alignment horizontal="center"/>
    </xf>
    <xf numFmtId="0" fontId="63" fillId="16" borderId="12" xfId="0" applyFont="1" applyFill="1" applyBorder="1" applyAlignment="1">
      <alignment horizontal="left"/>
    </xf>
    <xf numFmtId="0" fontId="63" fillId="16" borderId="13" xfId="0" applyFont="1" applyFill="1" applyBorder="1" applyAlignment="1">
      <alignment horizontal="left"/>
    </xf>
    <xf numFmtId="0" fontId="63" fillId="16" borderId="14" xfId="0" applyFont="1" applyFill="1" applyBorder="1" applyAlignment="1">
      <alignment horizontal="left"/>
    </xf>
    <xf numFmtId="0" fontId="68" fillId="35" borderId="12" xfId="0" applyFont="1" applyFill="1" applyBorder="1" applyAlignment="1">
      <alignment horizontal="center"/>
    </xf>
    <xf numFmtId="0" fontId="68" fillId="35" borderId="13" xfId="0" applyFont="1" applyFill="1" applyBorder="1" applyAlignment="1">
      <alignment horizontal="center"/>
    </xf>
    <xf numFmtId="0" fontId="68" fillId="35" borderId="14" xfId="0" applyFont="1" applyFill="1" applyBorder="1" applyAlignment="1">
      <alignment horizontal="center"/>
    </xf>
    <xf numFmtId="0" fontId="63" fillId="17" borderId="12" xfId="0" applyFont="1" applyFill="1" applyBorder="1" applyAlignment="1">
      <alignment horizontal="center"/>
    </xf>
    <xf numFmtId="0" fontId="63" fillId="17" borderId="13" xfId="0" applyFont="1" applyFill="1" applyBorder="1" applyAlignment="1">
      <alignment horizontal="center"/>
    </xf>
    <xf numFmtId="0" fontId="63" fillId="17" borderId="14" xfId="0" applyFont="1" applyFill="1" applyBorder="1" applyAlignment="1">
      <alignment horizontal="center"/>
    </xf>
    <xf numFmtId="0" fontId="63" fillId="5" borderId="12" xfId="0" applyFont="1" applyFill="1" applyBorder="1" applyAlignment="1">
      <alignment horizontal="center"/>
    </xf>
    <xf numFmtId="0" fontId="63" fillId="5" borderId="13" xfId="0" applyFont="1" applyFill="1" applyBorder="1" applyAlignment="1">
      <alignment horizontal="center"/>
    </xf>
    <xf numFmtId="0" fontId="63" fillId="5" borderId="14" xfId="0" applyFont="1" applyFill="1" applyBorder="1" applyAlignment="1">
      <alignment horizontal="center"/>
    </xf>
    <xf numFmtId="0" fontId="63" fillId="17" borderId="12" xfId="0" applyFont="1" applyFill="1" applyBorder="1" applyAlignment="1">
      <alignment horizontal="left"/>
    </xf>
    <xf numFmtId="0" fontId="63" fillId="17" borderId="13" xfId="0" applyFont="1" applyFill="1" applyBorder="1" applyAlignment="1">
      <alignment horizontal="left"/>
    </xf>
    <xf numFmtId="0" fontId="63" fillId="17" borderId="14" xfId="0" applyFont="1" applyFill="1" applyBorder="1" applyAlignment="1">
      <alignment horizontal="left"/>
    </xf>
    <xf numFmtId="0" fontId="68" fillId="38" borderId="12" xfId="0" applyFont="1" applyFill="1" applyBorder="1" applyAlignment="1">
      <alignment horizontal="center"/>
    </xf>
    <xf numFmtId="0" fontId="68" fillId="38" borderId="13" xfId="0" applyFont="1" applyFill="1" applyBorder="1" applyAlignment="1">
      <alignment horizontal="center"/>
    </xf>
    <xf numFmtId="0" fontId="68" fillId="38" borderId="14" xfId="0" applyFont="1" applyFill="1" applyBorder="1" applyAlignment="1">
      <alignment horizontal="center"/>
    </xf>
    <xf numFmtId="186" fontId="14" fillId="40" borderId="12" xfId="0" applyNumberFormat="1" applyFont="1" applyFill="1" applyBorder="1" applyAlignment="1">
      <alignment/>
    </xf>
    <xf numFmtId="0" fontId="13" fillId="40" borderId="13" xfId="0" applyFont="1" applyFill="1" applyBorder="1" applyAlignment="1">
      <alignment/>
    </xf>
    <xf numFmtId="0" fontId="13" fillId="40" borderId="14" xfId="0" applyFont="1" applyFill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20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171" fontId="14" fillId="0" borderId="11" xfId="62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ejica 2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men\AppData\Local\Microsoft\Windows\Temporary%20Internet%20Files\Content.Outlook\96ZH00RH\EKONOMSKA%20CENA%20VRTEC_2016-2017_nov%20izra&#269;un%208.6.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xlocalis\Downloads\SISTEMATIZACIJA-ODDELKI-EC-vrtec%20Ho&#269;e%20in%20Rogoza-Gradivo%20za%20sej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RAČUN EC"/>
      <sheetName val="PLAČE"/>
      <sheetName val="MAT. STROŠ. IN PREHR.OTROK"/>
      <sheetName val="Materialni stroški -RAZDELANI"/>
      <sheetName val="OSTALI STROŠKI"/>
    </sheetNames>
    <sheetDataSet>
      <sheetData sheetId="1">
        <row r="20">
          <cell r="C20">
            <v>75604.62</v>
          </cell>
          <cell r="D20">
            <v>182513.06999999998</v>
          </cell>
          <cell r="E20">
            <v>12172.343820000002</v>
          </cell>
          <cell r="F20">
            <v>29384.60427000001</v>
          </cell>
          <cell r="G20">
            <v>1191.7</v>
          </cell>
          <cell r="H20">
            <v>2880.3199999999997</v>
          </cell>
          <cell r="I20">
            <v>2860</v>
          </cell>
          <cell r="J20">
            <v>8140</v>
          </cell>
          <cell r="K20">
            <v>4400</v>
          </cell>
          <cell r="L20">
            <v>11440</v>
          </cell>
        </row>
        <row r="40">
          <cell r="C40">
            <v>20704.56000000001</v>
          </cell>
          <cell r="D40">
            <v>51820.44000000001</v>
          </cell>
          <cell r="F40">
            <v>3333.4341600000007</v>
          </cell>
          <cell r="G40">
            <v>8343.090839999999</v>
          </cell>
          <cell r="I40">
            <v>465.1599999999999</v>
          </cell>
          <cell r="J40">
            <v>1164.32</v>
          </cell>
          <cell r="L40">
            <v>1265</v>
          </cell>
          <cell r="M40">
            <v>3135</v>
          </cell>
          <cell r="O40">
            <v>1540</v>
          </cell>
          <cell r="P40">
            <v>4180</v>
          </cell>
        </row>
        <row r="49">
          <cell r="E49">
            <v>1300.17</v>
          </cell>
          <cell r="F49">
            <v>209.33</v>
          </cell>
          <cell r="H49">
            <v>16.24</v>
          </cell>
          <cell r="I49">
            <v>97.4</v>
          </cell>
        </row>
        <row r="50">
          <cell r="E50">
            <v>5107.83</v>
          </cell>
          <cell r="F50">
            <v>822.67</v>
          </cell>
          <cell r="H50">
            <v>63.76</v>
          </cell>
          <cell r="I50">
            <v>382.6</v>
          </cell>
        </row>
      </sheetData>
      <sheetData sheetId="2">
        <row r="17">
          <cell r="C17">
            <v>16803.246376811592</v>
          </cell>
          <cell r="D17">
            <v>66012.75362318839</v>
          </cell>
          <cell r="F17">
            <v>10855</v>
          </cell>
          <cell r="G17">
            <v>42645</v>
          </cell>
        </row>
      </sheetData>
      <sheetData sheetId="4">
        <row r="10">
          <cell r="C10">
            <v>4300.16</v>
          </cell>
          <cell r="D10">
            <v>1843.36</v>
          </cell>
          <cell r="E10">
            <v>16346.03</v>
          </cell>
          <cell r="F10">
            <v>4613.66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če"/>
      <sheetName val="Slivnica"/>
      <sheetName val="Enotna"/>
    </sheetNames>
    <sheetDataSet>
      <sheetData sheetId="0">
        <row r="7">
          <cell r="J7">
            <v>80</v>
          </cell>
          <cell r="K7">
            <v>193</v>
          </cell>
        </row>
        <row r="11">
          <cell r="J11">
            <v>211349.61</v>
          </cell>
          <cell r="K11">
            <v>355913.15</v>
          </cell>
        </row>
        <row r="12">
          <cell r="J12">
            <v>34027.2</v>
          </cell>
          <cell r="K12">
            <v>57302.08</v>
          </cell>
        </row>
        <row r="13">
          <cell r="J13">
            <v>16667.63</v>
          </cell>
          <cell r="K13">
            <v>22985.07</v>
          </cell>
        </row>
        <row r="14">
          <cell r="J14">
            <v>21326.58</v>
          </cell>
          <cell r="K14">
            <v>37206.51</v>
          </cell>
        </row>
        <row r="15">
          <cell r="J15">
            <v>3406.28</v>
          </cell>
          <cell r="K15">
            <v>5657.42</v>
          </cell>
        </row>
        <row r="16">
          <cell r="J16">
            <v>4226.9922</v>
          </cell>
          <cell r="K16">
            <v>7118.263000000001</v>
          </cell>
        </row>
        <row r="20">
          <cell r="J20">
            <v>41952.48</v>
          </cell>
          <cell r="K20">
            <v>66170.28000000001</v>
          </cell>
        </row>
        <row r="21">
          <cell r="J21">
            <v>6754.319999999999</v>
          </cell>
          <cell r="K21">
            <v>10653.45</v>
          </cell>
        </row>
        <row r="22">
          <cell r="J22">
            <v>10562.94</v>
          </cell>
          <cell r="K22">
            <v>7853.23</v>
          </cell>
        </row>
        <row r="23">
          <cell r="J23">
            <v>4026.7700000000004</v>
          </cell>
          <cell r="K23">
            <v>9801.769999999999</v>
          </cell>
        </row>
        <row r="24">
          <cell r="J24">
            <v>1096.54</v>
          </cell>
          <cell r="K24">
            <v>1781.54</v>
          </cell>
        </row>
        <row r="25">
          <cell r="J25">
            <v>839.0496</v>
          </cell>
          <cell r="K25">
            <v>1323.4056000000003</v>
          </cell>
        </row>
        <row r="29">
          <cell r="J29">
            <v>25850.224175824173</v>
          </cell>
          <cell r="K29">
            <v>62363.66582417582</v>
          </cell>
        </row>
        <row r="30">
          <cell r="J30">
            <v>4161.881318681319</v>
          </cell>
          <cell r="K30">
            <v>10040.538681318681</v>
          </cell>
        </row>
        <row r="31">
          <cell r="J31">
            <v>1065.8871794871795</v>
          </cell>
          <cell r="K31">
            <v>2571.452820512821</v>
          </cell>
        </row>
        <row r="32">
          <cell r="J32">
            <v>4646.88956043956</v>
          </cell>
          <cell r="K32">
            <v>2799.5604395604396</v>
          </cell>
        </row>
        <row r="33">
          <cell r="J33">
            <v>404.4659340659341</v>
          </cell>
          <cell r="K33">
            <v>975.774065934066</v>
          </cell>
        </row>
        <row r="34">
          <cell r="J34">
            <v>517.0044835164834</v>
          </cell>
          <cell r="K34">
            <v>1247.2733164835165</v>
          </cell>
        </row>
        <row r="37">
          <cell r="J37">
            <v>46108.14</v>
          </cell>
          <cell r="K37">
            <v>111235.9</v>
          </cell>
        </row>
        <row r="38">
          <cell r="J38">
            <v>25500</v>
          </cell>
          <cell r="K38">
            <v>64700</v>
          </cell>
        </row>
      </sheetData>
      <sheetData sheetId="1">
        <row r="7">
          <cell r="H7">
            <v>28</v>
          </cell>
          <cell r="I7">
            <v>110</v>
          </cell>
        </row>
        <row r="11">
          <cell r="H11">
            <v>76904.79</v>
          </cell>
          <cell r="I11">
            <v>187620.89999999997</v>
          </cell>
        </row>
        <row r="12">
          <cell r="H12">
            <v>12381.673820000002</v>
          </cell>
          <cell r="I12">
            <v>30207.27427000001</v>
          </cell>
        </row>
        <row r="13">
          <cell r="H13">
            <v>4397.5599999999995</v>
          </cell>
          <cell r="I13">
            <v>16728.63</v>
          </cell>
        </row>
        <row r="14">
          <cell r="H14">
            <v>7260</v>
          </cell>
          <cell r="I14">
            <v>19580</v>
          </cell>
        </row>
        <row r="15">
          <cell r="H15">
            <v>1207.94</v>
          </cell>
          <cell r="I15">
            <v>2944.08</v>
          </cell>
        </row>
        <row r="16">
          <cell r="H16">
            <v>1700</v>
          </cell>
          <cell r="I16">
            <v>4300</v>
          </cell>
        </row>
        <row r="20">
          <cell r="H20">
            <v>20704.56000000001</v>
          </cell>
          <cell r="I20">
            <v>51820.44000000001</v>
          </cell>
        </row>
        <row r="21">
          <cell r="H21">
            <v>3333.4341600000007</v>
          </cell>
          <cell r="I21">
            <v>8343.090839999999</v>
          </cell>
        </row>
        <row r="22">
          <cell r="H22">
            <v>1843.36</v>
          </cell>
          <cell r="I22">
            <v>4613.66</v>
          </cell>
        </row>
        <row r="23">
          <cell r="H23">
            <v>2805</v>
          </cell>
          <cell r="I23">
            <v>7315</v>
          </cell>
        </row>
        <row r="24">
          <cell r="H24">
            <v>465.1599999999999</v>
          </cell>
          <cell r="I24">
            <v>1164.32</v>
          </cell>
        </row>
        <row r="25">
          <cell r="H25">
            <v>420</v>
          </cell>
          <cell r="I25">
            <v>1200</v>
          </cell>
        </row>
        <row r="28">
          <cell r="H28">
            <v>16803.246376811592</v>
          </cell>
          <cell r="I28">
            <v>66012.75362318839</v>
          </cell>
        </row>
        <row r="29">
          <cell r="H29">
            <v>10855</v>
          </cell>
          <cell r="I29">
            <v>42645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ganizacija oddelkov 2016-17"/>
      <sheetName val="Sistemizacija 2016-17-normativ"/>
      <sheetName val="Sistemizacija 2016-17-odobrena"/>
      <sheetName val="Izračun ekonomske cene"/>
      <sheetName val="Enotna ekonomska cena"/>
      <sheetName val="Plačila staršev za oskrbnino"/>
    </sheetNames>
    <sheetDataSet>
      <sheetData sheetId="4">
        <row r="40">
          <cell r="H40">
            <v>482.69491420434116</v>
          </cell>
          <cell r="I40">
            <v>353.18907658998177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G18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10.125" style="0" customWidth="1"/>
    <col min="2" max="2" width="16.625" style="0" customWidth="1"/>
    <col min="3" max="3" width="38.75390625" style="0" customWidth="1"/>
    <col min="4" max="4" width="11.25390625" style="0" customWidth="1"/>
    <col min="5" max="5" width="15.125" style="0" customWidth="1"/>
    <col min="6" max="6" width="15.875" style="0" customWidth="1"/>
    <col min="7" max="7" width="12.875" style="0" customWidth="1"/>
  </cols>
  <sheetData>
    <row r="2" spans="1:7" ht="14.25">
      <c r="A2" s="160" t="s">
        <v>88</v>
      </c>
      <c r="B2" s="160"/>
      <c r="C2" s="161"/>
      <c r="D2" s="161"/>
      <c r="E2" s="161"/>
      <c r="F2" s="44"/>
      <c r="G2" s="44"/>
    </row>
    <row r="3" spans="1:7" ht="14.25">
      <c r="A3" s="45"/>
      <c r="B3" s="45"/>
      <c r="C3" s="44"/>
      <c r="D3" s="44"/>
      <c r="E3" s="44"/>
      <c r="F3" s="44"/>
      <c r="G3" s="44"/>
    </row>
    <row r="4" spans="1:7" ht="57.75">
      <c r="A4" s="101" t="s">
        <v>41</v>
      </c>
      <c r="B4" s="101" t="s">
        <v>70</v>
      </c>
      <c r="C4" s="102" t="s">
        <v>71</v>
      </c>
      <c r="D4" s="101" t="s">
        <v>72</v>
      </c>
      <c r="E4" s="102" t="s">
        <v>75</v>
      </c>
      <c r="F4" s="102" t="s">
        <v>169</v>
      </c>
      <c r="G4" s="102" t="s">
        <v>89</v>
      </c>
    </row>
    <row r="5" spans="1:7" ht="14.25">
      <c r="A5" s="46" t="s">
        <v>46</v>
      </c>
      <c r="B5" s="31" t="s">
        <v>73</v>
      </c>
      <c r="C5" s="31" t="s">
        <v>77</v>
      </c>
      <c r="D5" s="31">
        <v>12</v>
      </c>
      <c r="E5" s="158" t="s">
        <v>76</v>
      </c>
      <c r="F5" s="31">
        <v>14</v>
      </c>
      <c r="G5" s="31">
        <v>42</v>
      </c>
    </row>
    <row r="6" spans="1:7" ht="14.25">
      <c r="A6" s="46" t="s">
        <v>48</v>
      </c>
      <c r="B6" s="31" t="s">
        <v>74</v>
      </c>
      <c r="C6" s="31" t="s">
        <v>77</v>
      </c>
      <c r="D6" s="31">
        <v>12</v>
      </c>
      <c r="E6" s="158" t="s">
        <v>76</v>
      </c>
      <c r="F6" s="31">
        <v>14</v>
      </c>
      <c r="G6" s="31">
        <v>55.54</v>
      </c>
    </row>
    <row r="7" spans="1:7" ht="14.25">
      <c r="A7" s="46" t="s">
        <v>50</v>
      </c>
      <c r="B7" s="31" t="s">
        <v>78</v>
      </c>
      <c r="C7" s="31" t="s">
        <v>83</v>
      </c>
      <c r="D7" s="31">
        <v>17</v>
      </c>
      <c r="E7" s="158" t="s">
        <v>76</v>
      </c>
      <c r="F7" s="31">
        <v>19</v>
      </c>
      <c r="G7" s="31">
        <v>55.22</v>
      </c>
    </row>
    <row r="8" spans="1:7" ht="14.25">
      <c r="A8" s="46" t="s">
        <v>52</v>
      </c>
      <c r="B8" s="31" t="s">
        <v>79</v>
      </c>
      <c r="C8" s="31" t="s">
        <v>83</v>
      </c>
      <c r="D8" s="31">
        <v>17</v>
      </c>
      <c r="E8" s="158" t="s">
        <v>76</v>
      </c>
      <c r="F8" s="31">
        <v>19</v>
      </c>
      <c r="G8" s="31">
        <v>50.22</v>
      </c>
    </row>
    <row r="9" spans="1:7" ht="14.25">
      <c r="A9" s="46" t="s">
        <v>53</v>
      </c>
      <c r="B9" s="31" t="s">
        <v>80</v>
      </c>
      <c r="C9" s="31" t="s">
        <v>83</v>
      </c>
      <c r="D9" s="31">
        <v>22</v>
      </c>
      <c r="E9" s="158" t="s">
        <v>76</v>
      </c>
      <c r="F9" s="31">
        <v>24</v>
      </c>
      <c r="G9" s="31">
        <v>50.22</v>
      </c>
    </row>
    <row r="10" spans="1:7" ht="14.25">
      <c r="A10" s="46" t="s">
        <v>54</v>
      </c>
      <c r="B10" s="31" t="s">
        <v>81</v>
      </c>
      <c r="C10" s="31" t="s">
        <v>83</v>
      </c>
      <c r="D10" s="31">
        <v>22</v>
      </c>
      <c r="E10" s="158" t="s">
        <v>76</v>
      </c>
      <c r="F10" s="43">
        <v>24</v>
      </c>
      <c r="G10" s="31">
        <v>56.82</v>
      </c>
    </row>
    <row r="11" spans="1:7" ht="14.25">
      <c r="A11" s="46" t="s">
        <v>55</v>
      </c>
      <c r="B11" s="31" t="s">
        <v>82</v>
      </c>
      <c r="C11" s="31" t="s">
        <v>83</v>
      </c>
      <c r="D11" s="47">
        <v>22</v>
      </c>
      <c r="E11" s="158" t="s">
        <v>76</v>
      </c>
      <c r="F11" s="31">
        <v>24</v>
      </c>
      <c r="G11" s="31">
        <v>54.05</v>
      </c>
    </row>
    <row r="12" spans="1:7" ht="14.25">
      <c r="A12" s="98" t="s">
        <v>84</v>
      </c>
      <c r="B12" s="99" t="s">
        <v>85</v>
      </c>
      <c r="C12" s="100"/>
      <c r="D12" s="100"/>
      <c r="E12" s="100"/>
      <c r="F12" s="99">
        <f>SUM(F5:F11)</f>
        <v>138</v>
      </c>
      <c r="G12" s="99">
        <f>SUM(G5:G11)</f>
        <v>364.07</v>
      </c>
    </row>
    <row r="14" spans="1:2" ht="14.25">
      <c r="A14" s="16"/>
      <c r="B14" s="14"/>
    </row>
    <row r="15" spans="1:3" ht="14.25">
      <c r="A15" s="162" t="s">
        <v>0</v>
      </c>
      <c r="B15" s="163"/>
      <c r="C15" s="18">
        <v>138</v>
      </c>
    </row>
    <row r="16" spans="1:3" ht="14.25">
      <c r="A16" s="164" t="s">
        <v>167</v>
      </c>
      <c r="B16" s="165"/>
      <c r="C16" s="159">
        <v>28</v>
      </c>
    </row>
    <row r="17" spans="1:3" ht="14.25">
      <c r="A17" s="164" t="s">
        <v>168</v>
      </c>
      <c r="B17" s="165"/>
      <c r="C17" s="159">
        <v>110</v>
      </c>
    </row>
    <row r="18" spans="1:3" ht="14.25">
      <c r="A18" s="162" t="s">
        <v>1</v>
      </c>
      <c r="B18" s="163"/>
      <c r="C18" s="18">
        <v>7</v>
      </c>
    </row>
  </sheetData>
  <sheetProtection/>
  <mergeCells count="5">
    <mergeCell ref="A2:E2"/>
    <mergeCell ref="A15:B15"/>
    <mergeCell ref="A18:B18"/>
    <mergeCell ref="A16:B16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58"/>
  <sheetViews>
    <sheetView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41.375" style="3" customWidth="1"/>
    <col min="2" max="3" width="22.75390625" style="4" customWidth="1"/>
    <col min="4" max="4" width="22.75390625" style="1" customWidth="1"/>
    <col min="5" max="5" width="23.00390625" style="1" customWidth="1"/>
    <col min="6" max="8" width="15.00390625" style="1" customWidth="1"/>
    <col min="9" max="9" width="21.625" style="2" customWidth="1"/>
    <col min="10" max="16384" width="9.125" style="3" customWidth="1"/>
  </cols>
  <sheetData>
    <row r="1" spans="1:7" ht="24.75" customHeight="1">
      <c r="A1" s="53" t="s">
        <v>166</v>
      </c>
      <c r="B1" s="54"/>
      <c r="C1" s="54"/>
      <c r="D1" s="55"/>
      <c r="E1" s="14"/>
      <c r="F1" s="14"/>
      <c r="G1" s="10"/>
    </row>
    <row r="2" spans="1:10" ht="15.75">
      <c r="A2" s="11"/>
      <c r="B2" s="14"/>
      <c r="C2" s="14"/>
      <c r="D2" s="14"/>
      <c r="E2" s="14"/>
      <c r="F2" s="15"/>
      <c r="G2" s="5"/>
      <c r="H2" s="5"/>
      <c r="I2" s="6"/>
      <c r="J2" s="7"/>
    </row>
    <row r="3" spans="1:10" ht="15.75">
      <c r="A3" s="106" t="s">
        <v>37</v>
      </c>
      <c r="B3" s="14"/>
      <c r="C3" s="14"/>
      <c r="D3" s="14"/>
      <c r="E3" s="14"/>
      <c r="F3" s="15"/>
      <c r="G3" s="5"/>
      <c r="H3" s="5"/>
      <c r="I3" s="6"/>
      <c r="J3" s="7"/>
    </row>
    <row r="4" spans="1:10" ht="15.75">
      <c r="A4" s="17" t="s">
        <v>0</v>
      </c>
      <c r="B4" s="18">
        <v>138</v>
      </c>
      <c r="C4" s="14"/>
      <c r="D4" s="14"/>
      <c r="E4" s="14"/>
      <c r="F4" s="15"/>
      <c r="G4" s="5"/>
      <c r="H4" s="5"/>
      <c r="I4" s="6"/>
      <c r="J4" s="7"/>
    </row>
    <row r="5" spans="1:10" ht="15.75">
      <c r="A5" s="17" t="s">
        <v>1</v>
      </c>
      <c r="B5" s="18">
        <v>7</v>
      </c>
      <c r="C5" s="14"/>
      <c r="D5" s="14"/>
      <c r="E5" s="14"/>
      <c r="F5" s="15"/>
      <c r="G5" s="5"/>
      <c r="H5" s="5"/>
      <c r="I5" s="6"/>
      <c r="J5" s="7"/>
    </row>
    <row r="6" spans="1:10" ht="15.75">
      <c r="A6" s="19"/>
      <c r="B6" s="20"/>
      <c r="C6" s="14"/>
      <c r="D6" s="14"/>
      <c r="E6" s="14"/>
      <c r="F6" s="15"/>
      <c r="G6" s="5"/>
      <c r="H6" s="5"/>
      <c r="I6" s="6"/>
      <c r="J6" s="7"/>
    </row>
    <row r="7" spans="1:10" ht="15.75">
      <c r="A7" s="103" t="s">
        <v>2</v>
      </c>
      <c r="B7" s="104" t="s">
        <v>3</v>
      </c>
      <c r="C7" s="105" t="s">
        <v>117</v>
      </c>
      <c r="D7" s="105" t="s">
        <v>119</v>
      </c>
      <c r="E7" s="14"/>
      <c r="F7" s="15"/>
      <c r="G7" s="5"/>
      <c r="H7" s="5"/>
      <c r="I7" s="6"/>
      <c r="J7" s="7"/>
    </row>
    <row r="8" spans="1:10" ht="15.75">
      <c r="A8" s="21" t="s">
        <v>6</v>
      </c>
      <c r="B8" s="74">
        <v>0.6</v>
      </c>
      <c r="C8" s="75">
        <v>0.6</v>
      </c>
      <c r="D8" s="82">
        <v>0.6</v>
      </c>
      <c r="E8" s="14"/>
      <c r="F8" s="15"/>
      <c r="G8" s="5"/>
      <c r="H8" s="5"/>
      <c r="I8" s="6"/>
      <c r="J8" s="7"/>
    </row>
    <row r="9" spans="1:10" ht="15.75" customHeight="1">
      <c r="A9" s="21" t="s">
        <v>4</v>
      </c>
      <c r="B9" s="74">
        <v>7</v>
      </c>
      <c r="C9" s="75">
        <v>7</v>
      </c>
      <c r="D9" s="82">
        <v>7</v>
      </c>
      <c r="E9" s="14"/>
      <c r="F9" s="15"/>
      <c r="G9" s="5"/>
      <c r="H9" s="5"/>
      <c r="I9" s="6"/>
      <c r="J9" s="7"/>
    </row>
    <row r="10" spans="1:10" ht="15.75">
      <c r="A10" s="21" t="s">
        <v>5</v>
      </c>
      <c r="B10" s="74">
        <v>8.5</v>
      </c>
      <c r="C10" s="75">
        <v>8.5</v>
      </c>
      <c r="D10" s="82">
        <v>8.5</v>
      </c>
      <c r="E10" s="14"/>
      <c r="F10" s="15"/>
      <c r="G10" s="5"/>
      <c r="H10" s="5"/>
      <c r="I10" s="6"/>
      <c r="J10" s="7"/>
    </row>
    <row r="11" spans="1:10" ht="15.75">
      <c r="A11" s="23" t="s">
        <v>7</v>
      </c>
      <c r="B11" s="74">
        <v>0.23</v>
      </c>
      <c r="C11" s="75">
        <v>0.23</v>
      </c>
      <c r="D11" s="82">
        <v>0.23</v>
      </c>
      <c r="E11" s="14"/>
      <c r="F11" s="15"/>
      <c r="G11" s="5"/>
      <c r="H11" s="5"/>
      <c r="I11" s="6"/>
      <c r="J11" s="7"/>
    </row>
    <row r="12" spans="1:10" ht="15.75">
      <c r="A12" s="23" t="s">
        <v>8</v>
      </c>
      <c r="B12" s="74">
        <v>0.2</v>
      </c>
      <c r="C12" s="75">
        <v>0.2</v>
      </c>
      <c r="D12" s="82">
        <v>0.2</v>
      </c>
      <c r="E12" s="14"/>
      <c r="F12" s="15"/>
      <c r="G12" s="5"/>
      <c r="H12" s="5"/>
      <c r="I12" s="6"/>
      <c r="J12" s="7"/>
    </row>
    <row r="13" spans="1:10" ht="15.75">
      <c r="A13" s="23" t="s">
        <v>9</v>
      </c>
      <c r="B13" s="74">
        <v>0.2</v>
      </c>
      <c r="C13" s="75">
        <v>0.2</v>
      </c>
      <c r="D13" s="82">
        <v>0.2</v>
      </c>
      <c r="E13" s="14"/>
      <c r="F13" s="15"/>
      <c r="G13" s="5"/>
      <c r="H13" s="5"/>
      <c r="I13" s="6"/>
      <c r="J13" s="7"/>
    </row>
    <row r="14" spans="1:10" ht="15.75">
      <c r="A14" s="23" t="s">
        <v>38</v>
      </c>
      <c r="B14" s="74">
        <v>0.54</v>
      </c>
      <c r="C14" s="75">
        <v>0.5</v>
      </c>
      <c r="D14" s="82">
        <v>0.5</v>
      </c>
      <c r="E14" s="14"/>
      <c r="F14" s="15"/>
      <c r="G14" s="5"/>
      <c r="H14" s="5"/>
      <c r="I14" s="6"/>
      <c r="J14" s="7"/>
    </row>
    <row r="15" spans="1:10" ht="15.75">
      <c r="A15" s="21" t="s">
        <v>10</v>
      </c>
      <c r="B15" s="74">
        <v>2.55</v>
      </c>
      <c r="C15" s="75">
        <v>2.5</v>
      </c>
      <c r="D15" s="82">
        <v>2.5</v>
      </c>
      <c r="E15" s="14"/>
      <c r="F15" s="15"/>
      <c r="G15" s="5"/>
      <c r="H15" s="5"/>
      <c r="I15" s="6"/>
      <c r="J15" s="7"/>
    </row>
    <row r="16" spans="1:10" ht="15.75">
      <c r="A16" s="23" t="s">
        <v>11</v>
      </c>
      <c r="B16" s="74">
        <v>0.12</v>
      </c>
      <c r="C16" s="75">
        <v>0.12</v>
      </c>
      <c r="D16" s="82">
        <v>0.12</v>
      </c>
      <c r="E16" s="14"/>
      <c r="F16" s="15"/>
      <c r="G16" s="5"/>
      <c r="H16" s="5"/>
      <c r="I16" s="6"/>
      <c r="J16" s="7"/>
    </row>
    <row r="17" spans="1:10" ht="28.5">
      <c r="A17" s="23" t="s">
        <v>12</v>
      </c>
      <c r="B17" s="74">
        <v>0.12</v>
      </c>
      <c r="C17" s="81">
        <v>0.12</v>
      </c>
      <c r="D17" s="83">
        <v>0.12</v>
      </c>
      <c r="E17" s="14"/>
      <c r="F17" s="15"/>
      <c r="G17" s="5"/>
      <c r="H17" s="5"/>
      <c r="I17" s="6"/>
      <c r="J17" s="7"/>
    </row>
    <row r="18" spans="1:10" ht="15.75">
      <c r="A18" s="21" t="s">
        <v>13</v>
      </c>
      <c r="B18" s="74">
        <v>2.17</v>
      </c>
      <c r="C18" s="75">
        <v>2</v>
      </c>
      <c r="D18" s="82">
        <v>2</v>
      </c>
      <c r="E18" s="14"/>
      <c r="F18" s="15"/>
      <c r="G18" s="5"/>
      <c r="H18" s="5"/>
      <c r="I18" s="6"/>
      <c r="J18" s="7"/>
    </row>
    <row r="19" spans="1:10" ht="15.75">
      <c r="A19" s="23" t="s">
        <v>14</v>
      </c>
      <c r="B19" s="74">
        <v>0.39</v>
      </c>
      <c r="C19" s="75">
        <v>0.38</v>
      </c>
      <c r="D19" s="82">
        <v>0.38</v>
      </c>
      <c r="E19" s="14"/>
      <c r="F19" s="15"/>
      <c r="G19" s="5"/>
      <c r="H19" s="5"/>
      <c r="I19" s="6"/>
      <c r="J19" s="7"/>
    </row>
    <row r="20" spans="1:10" ht="15.75">
      <c r="A20" s="23" t="s">
        <v>15</v>
      </c>
      <c r="B20" s="74">
        <v>0.5</v>
      </c>
      <c r="C20" s="75">
        <v>0.5</v>
      </c>
      <c r="D20" s="82">
        <v>0.5</v>
      </c>
      <c r="E20" s="14"/>
      <c r="F20" s="15"/>
      <c r="G20" s="5"/>
      <c r="H20" s="5"/>
      <c r="I20" s="6"/>
      <c r="J20" s="7"/>
    </row>
    <row r="21" spans="1:10" ht="15.75">
      <c r="A21" s="35" t="s">
        <v>18</v>
      </c>
      <c r="B21" s="76">
        <f>SUM(B8:B20)</f>
        <v>23.120000000000005</v>
      </c>
      <c r="C21" s="78">
        <f>SUM(C8:C20)</f>
        <v>22.85</v>
      </c>
      <c r="D21" s="78">
        <f>SUM(D8:D20)</f>
        <v>22.85</v>
      </c>
      <c r="E21" s="14"/>
      <c r="F21" s="15"/>
      <c r="G21" s="5"/>
      <c r="H21" s="5"/>
      <c r="I21" s="6"/>
      <c r="J21" s="7"/>
    </row>
    <row r="22" spans="1:10" ht="15.75">
      <c r="A22" s="24"/>
      <c r="B22" s="25"/>
      <c r="C22" s="14"/>
      <c r="D22" s="14"/>
      <c r="E22" s="14"/>
      <c r="F22" s="15"/>
      <c r="G22" s="5"/>
      <c r="H22" s="5"/>
      <c r="I22" s="6"/>
      <c r="J22" s="7"/>
    </row>
    <row r="23" spans="1:10" ht="15.75">
      <c r="A23" s="26" t="s">
        <v>118</v>
      </c>
      <c r="B23" s="25"/>
      <c r="C23" s="14"/>
      <c r="D23" s="14"/>
      <c r="E23" s="14"/>
      <c r="F23" s="15"/>
      <c r="G23" s="5"/>
      <c r="H23" s="5"/>
      <c r="I23" s="6"/>
      <c r="J23" s="7"/>
    </row>
    <row r="24" spans="1:10" ht="15.75" customHeight="1">
      <c r="A24" s="21" t="s">
        <v>6</v>
      </c>
      <c r="B24" s="22" t="s">
        <v>16</v>
      </c>
      <c r="C24" s="75">
        <v>0.6</v>
      </c>
      <c r="D24" s="14"/>
      <c r="E24" s="14"/>
      <c r="F24" s="15"/>
      <c r="G24" s="5"/>
      <c r="H24" s="5"/>
      <c r="I24" s="6"/>
      <c r="J24" s="7"/>
    </row>
    <row r="25" spans="1:10" ht="15.75">
      <c r="A25" s="21" t="s">
        <v>4</v>
      </c>
      <c r="B25" s="22" t="s">
        <v>17</v>
      </c>
      <c r="C25" s="75">
        <v>7</v>
      </c>
      <c r="D25" s="14"/>
      <c r="E25" s="14"/>
      <c r="F25" s="15"/>
      <c r="G25" s="5"/>
      <c r="H25" s="5"/>
      <c r="I25" s="6"/>
      <c r="J25" s="7"/>
    </row>
    <row r="26" spans="1:10" ht="15.75" customHeight="1">
      <c r="A26" s="21" t="s">
        <v>5</v>
      </c>
      <c r="B26" s="22" t="s">
        <v>19</v>
      </c>
      <c r="C26" s="75">
        <v>8.5</v>
      </c>
      <c r="D26" s="14"/>
      <c r="E26" s="14"/>
      <c r="F26" s="15"/>
      <c r="G26" s="5"/>
      <c r="H26" s="5"/>
      <c r="I26" s="6"/>
      <c r="J26" s="7"/>
    </row>
    <row r="27" spans="1:10" ht="15.75">
      <c r="A27" s="27" t="s">
        <v>7</v>
      </c>
      <c r="B27" s="22" t="s">
        <v>20</v>
      </c>
      <c r="C27" s="75">
        <v>0.23</v>
      </c>
      <c r="D27" s="14"/>
      <c r="E27" s="14"/>
      <c r="F27" s="15"/>
      <c r="G27" s="5"/>
      <c r="H27" s="5"/>
      <c r="I27" s="6"/>
      <c r="J27" s="7"/>
    </row>
    <row r="28" spans="1:10" ht="15.75">
      <c r="A28" s="23" t="s">
        <v>8</v>
      </c>
      <c r="B28" s="22" t="s">
        <v>21</v>
      </c>
      <c r="C28" s="75">
        <v>0.2</v>
      </c>
      <c r="D28" s="14"/>
      <c r="E28" s="14"/>
      <c r="F28" s="15"/>
      <c r="G28" s="5"/>
      <c r="H28" s="5"/>
      <c r="I28" s="6"/>
      <c r="J28" s="7"/>
    </row>
    <row r="29" spans="1:10" ht="15.75">
      <c r="A29" s="23" t="s">
        <v>9</v>
      </c>
      <c r="B29" s="22" t="s">
        <v>21</v>
      </c>
      <c r="C29" s="75">
        <v>0.2</v>
      </c>
      <c r="D29" s="14"/>
      <c r="E29" s="14"/>
      <c r="F29" s="15"/>
      <c r="G29" s="5"/>
      <c r="H29" s="5"/>
      <c r="I29" s="6"/>
      <c r="J29" s="7"/>
    </row>
    <row r="30" spans="1:10" ht="15.75">
      <c r="A30" s="23" t="s">
        <v>38</v>
      </c>
      <c r="B30" s="22" t="s">
        <v>39</v>
      </c>
      <c r="C30" s="75">
        <v>0.54</v>
      </c>
      <c r="D30" s="14"/>
      <c r="E30" s="14"/>
      <c r="F30" s="15"/>
      <c r="G30" s="5"/>
      <c r="H30" s="5"/>
      <c r="I30" s="6"/>
      <c r="J30" s="7"/>
    </row>
    <row r="31" spans="1:10" ht="15.75">
      <c r="A31" s="21" t="s">
        <v>10</v>
      </c>
      <c r="B31" s="22" t="s">
        <v>22</v>
      </c>
      <c r="C31" s="75">
        <v>2.55</v>
      </c>
      <c r="D31" s="14"/>
      <c r="E31" s="14"/>
      <c r="F31" s="15"/>
      <c r="G31" s="5"/>
      <c r="H31" s="5"/>
      <c r="I31" s="6"/>
      <c r="J31" s="7"/>
    </row>
    <row r="32" spans="1:10" ht="15.75">
      <c r="A32" s="23" t="s">
        <v>11</v>
      </c>
      <c r="B32" s="22" t="s">
        <v>23</v>
      </c>
      <c r="C32" s="75">
        <v>0.12</v>
      </c>
      <c r="D32" s="14"/>
      <c r="E32" s="14"/>
      <c r="F32" s="15"/>
      <c r="G32" s="5"/>
      <c r="H32" s="5"/>
      <c r="I32" s="6"/>
      <c r="J32" s="7"/>
    </row>
    <row r="33" spans="1:10" ht="28.5">
      <c r="A33" s="23" t="s">
        <v>12</v>
      </c>
      <c r="B33" s="22" t="s">
        <v>23</v>
      </c>
      <c r="C33" s="81">
        <v>0.12</v>
      </c>
      <c r="D33" s="14"/>
      <c r="E33" s="14"/>
      <c r="F33" s="15"/>
      <c r="G33" s="5"/>
      <c r="H33" s="5"/>
      <c r="I33" s="6"/>
      <c r="J33" s="7"/>
    </row>
    <row r="34" spans="1:10" ht="15.75">
      <c r="A34" s="21" t="s">
        <v>13</v>
      </c>
      <c r="B34" s="22" t="s">
        <v>26</v>
      </c>
      <c r="C34" s="75">
        <v>2.17</v>
      </c>
      <c r="D34" s="14"/>
      <c r="E34" s="14"/>
      <c r="F34" s="15"/>
      <c r="G34" s="5"/>
      <c r="H34" s="5"/>
      <c r="I34" s="6"/>
      <c r="J34" s="7"/>
    </row>
    <row r="35" spans="1:10" ht="15.75">
      <c r="A35" s="23" t="s">
        <v>14</v>
      </c>
      <c r="B35" s="22" t="s">
        <v>24</v>
      </c>
      <c r="C35" s="75">
        <v>0.39</v>
      </c>
      <c r="D35" s="14"/>
      <c r="E35" s="14"/>
      <c r="F35" s="15"/>
      <c r="G35" s="5"/>
      <c r="H35" s="5"/>
      <c r="I35" s="6"/>
      <c r="J35" s="7"/>
    </row>
    <row r="36" spans="1:10" ht="28.5">
      <c r="A36" s="23" t="s">
        <v>15</v>
      </c>
      <c r="B36" s="22" t="s">
        <v>25</v>
      </c>
      <c r="C36" s="75">
        <v>0.5</v>
      </c>
      <c r="D36" s="14"/>
      <c r="E36" s="14"/>
      <c r="F36" s="15"/>
      <c r="G36" s="5"/>
      <c r="H36" s="5"/>
      <c r="I36" s="6"/>
      <c r="J36" s="7"/>
    </row>
    <row r="37" spans="1:10" ht="15.75">
      <c r="A37" s="28"/>
      <c r="B37" s="28"/>
      <c r="C37" s="84"/>
      <c r="D37" s="14"/>
      <c r="E37" s="14"/>
      <c r="F37" s="15"/>
      <c r="G37" s="5"/>
      <c r="H37" s="5"/>
      <c r="I37" s="6"/>
      <c r="J37" s="7"/>
    </row>
    <row r="38" spans="1:10" ht="15.75">
      <c r="A38" s="29" t="s">
        <v>40</v>
      </c>
      <c r="B38" s="14"/>
      <c r="C38" s="14"/>
      <c r="D38" s="14"/>
      <c r="E38" s="14"/>
      <c r="F38" s="15"/>
      <c r="G38" s="5"/>
      <c r="H38" s="5"/>
      <c r="I38" s="6"/>
      <c r="J38" s="7"/>
    </row>
    <row r="39" spans="1:10" ht="15.75">
      <c r="A39" s="36" t="s">
        <v>27</v>
      </c>
      <c r="B39" s="37"/>
      <c r="C39" s="171" t="s">
        <v>35</v>
      </c>
      <c r="D39" s="171" t="s">
        <v>36</v>
      </c>
      <c r="E39" s="14"/>
      <c r="F39" s="15"/>
      <c r="G39" s="5"/>
      <c r="H39" s="5"/>
      <c r="I39" s="6"/>
      <c r="J39" s="7"/>
    </row>
    <row r="40" spans="1:10" ht="15.75">
      <c r="A40" s="30"/>
      <c r="B40" s="14"/>
      <c r="C40" s="172"/>
      <c r="D40" s="172"/>
      <c r="E40" s="14"/>
      <c r="F40" s="15"/>
      <c r="G40" s="5"/>
      <c r="H40" s="5"/>
      <c r="I40" s="6"/>
      <c r="J40" s="7"/>
    </row>
    <row r="41" spans="1:10" ht="15.75">
      <c r="A41" s="31" t="s">
        <v>30</v>
      </c>
      <c r="B41" s="12">
        <v>28</v>
      </c>
      <c r="C41" s="12">
        <v>1.2</v>
      </c>
      <c r="D41" s="32">
        <f>+C41*B41</f>
        <v>33.6</v>
      </c>
      <c r="E41" s="14"/>
      <c r="F41" s="15"/>
      <c r="G41" s="5"/>
      <c r="H41" s="5"/>
      <c r="I41" s="6"/>
      <c r="J41" s="7"/>
    </row>
    <row r="42" spans="1:10" ht="15.75">
      <c r="A42" s="31" t="s">
        <v>31</v>
      </c>
      <c r="B42" s="12">
        <v>28</v>
      </c>
      <c r="C42" s="12">
        <v>4.7</v>
      </c>
      <c r="D42" s="32">
        <f>+C42*B42</f>
        <v>131.6</v>
      </c>
      <c r="E42" s="14"/>
      <c r="F42" s="15"/>
      <c r="G42" s="5"/>
      <c r="H42" s="5"/>
      <c r="I42" s="6"/>
      <c r="J42" s="7"/>
    </row>
    <row r="43" spans="1:10" ht="15.75">
      <c r="A43" s="31" t="s">
        <v>32</v>
      </c>
      <c r="B43" s="12">
        <v>28</v>
      </c>
      <c r="C43" s="12">
        <v>1.07</v>
      </c>
      <c r="D43" s="32">
        <f>+C43*B43</f>
        <v>29.96</v>
      </c>
      <c r="E43" s="14"/>
      <c r="F43" s="15"/>
      <c r="G43" s="5"/>
      <c r="H43" s="5"/>
      <c r="I43" s="6"/>
      <c r="J43" s="7"/>
    </row>
    <row r="44" spans="1:10" ht="15.75">
      <c r="A44" s="164" t="s">
        <v>28</v>
      </c>
      <c r="B44" s="166"/>
      <c r="C44" s="167"/>
      <c r="D44" s="32">
        <f>SUM(D41:D43)</f>
        <v>195.16</v>
      </c>
      <c r="E44" s="14"/>
      <c r="F44" s="15"/>
      <c r="G44" s="5"/>
      <c r="H44" s="5"/>
      <c r="I44" s="6"/>
      <c r="J44" s="7"/>
    </row>
    <row r="45" spans="1:10" ht="15.75">
      <c r="A45" s="164" t="s">
        <v>29</v>
      </c>
      <c r="B45" s="166"/>
      <c r="C45" s="167"/>
      <c r="D45" s="32">
        <f>+D44/60</f>
        <v>3.252666666666667</v>
      </c>
      <c r="E45" s="14"/>
      <c r="F45" s="15"/>
      <c r="G45" s="5"/>
      <c r="H45" s="5"/>
      <c r="I45" s="6"/>
      <c r="J45" s="7"/>
    </row>
    <row r="46" spans="1:10" ht="15.75">
      <c r="A46" s="168" t="s">
        <v>33</v>
      </c>
      <c r="B46" s="169"/>
      <c r="C46" s="170"/>
      <c r="D46" s="42">
        <f>D45/8</f>
        <v>0.40658333333333335</v>
      </c>
      <c r="E46" s="14"/>
      <c r="F46" s="15"/>
      <c r="G46" s="5"/>
      <c r="H46" s="5"/>
      <c r="I46" s="8"/>
      <c r="J46" s="7"/>
    </row>
    <row r="47" spans="1:10" ht="15.75">
      <c r="A47" s="38"/>
      <c r="B47" s="39"/>
      <c r="C47" s="39"/>
      <c r="D47" s="40"/>
      <c r="E47" s="14"/>
      <c r="F47" s="15"/>
      <c r="G47" s="5"/>
      <c r="H47" s="5"/>
      <c r="I47" s="8"/>
      <c r="J47" s="7"/>
    </row>
    <row r="48" spans="1:10" ht="15.75">
      <c r="A48" s="29"/>
      <c r="B48" s="14"/>
      <c r="C48" s="14"/>
      <c r="D48" s="14"/>
      <c r="E48" s="14"/>
      <c r="F48" s="15"/>
      <c r="G48" s="5"/>
      <c r="H48" s="5"/>
      <c r="I48" s="9"/>
      <c r="J48" s="7"/>
    </row>
    <row r="49" spans="1:10" ht="15.75" customHeight="1">
      <c r="A49" s="157" t="s">
        <v>34</v>
      </c>
      <c r="B49" s="37"/>
      <c r="C49" s="171" t="s">
        <v>35</v>
      </c>
      <c r="D49" s="171" t="s">
        <v>36</v>
      </c>
      <c r="E49" s="14"/>
      <c r="F49" s="15"/>
      <c r="G49" s="5"/>
      <c r="H49" s="5"/>
      <c r="I49" s="6"/>
      <c r="J49" s="7"/>
    </row>
    <row r="50" spans="1:10" ht="15" customHeight="1">
      <c r="A50" s="30"/>
      <c r="B50" s="14"/>
      <c r="C50" s="172"/>
      <c r="D50" s="172"/>
      <c r="E50" s="14"/>
      <c r="F50" s="15"/>
      <c r="G50" s="5"/>
      <c r="H50" s="5"/>
      <c r="I50" s="6"/>
      <c r="J50" s="7"/>
    </row>
    <row r="51" spans="1:10" ht="15.75">
      <c r="A51" s="31" t="s">
        <v>30</v>
      </c>
      <c r="B51" s="12">
        <v>110</v>
      </c>
      <c r="C51" s="12">
        <v>1.65</v>
      </c>
      <c r="D51" s="32">
        <f>B51*C51</f>
        <v>181.5</v>
      </c>
      <c r="E51" s="14"/>
      <c r="F51" s="15"/>
      <c r="G51" s="5"/>
      <c r="H51" s="5"/>
      <c r="I51" s="6"/>
      <c r="J51" s="7"/>
    </row>
    <row r="52" spans="1:10" ht="15.75">
      <c r="A52" s="31" t="s">
        <v>31</v>
      </c>
      <c r="B52" s="12">
        <v>110</v>
      </c>
      <c r="C52" s="12">
        <v>6.2</v>
      </c>
      <c r="D52" s="32">
        <f>B52*C52</f>
        <v>682</v>
      </c>
      <c r="E52" s="14"/>
      <c r="F52" s="15"/>
      <c r="G52" s="5"/>
      <c r="H52" s="5"/>
      <c r="I52" s="9"/>
      <c r="J52" s="7"/>
    </row>
    <row r="53" spans="1:10" ht="15.75">
      <c r="A53" s="31" t="s">
        <v>32</v>
      </c>
      <c r="B53" s="12">
        <v>110</v>
      </c>
      <c r="C53" s="12">
        <v>1.47</v>
      </c>
      <c r="D53" s="32">
        <f>B53*C53</f>
        <v>161.7</v>
      </c>
      <c r="E53" s="14"/>
      <c r="F53" s="15"/>
      <c r="G53" s="5"/>
      <c r="H53" s="5"/>
      <c r="I53" s="9"/>
      <c r="J53" s="7"/>
    </row>
    <row r="54" spans="1:10" ht="15.75">
      <c r="A54" s="164" t="s">
        <v>28</v>
      </c>
      <c r="B54" s="166"/>
      <c r="C54" s="167"/>
      <c r="D54" s="41">
        <f>SUM(D51:D53)</f>
        <v>1025.2</v>
      </c>
      <c r="E54" s="14"/>
      <c r="F54" s="15"/>
      <c r="G54" s="5"/>
      <c r="H54" s="5"/>
      <c r="I54" s="9"/>
      <c r="J54" s="7"/>
    </row>
    <row r="55" spans="1:10" ht="15.75">
      <c r="A55" s="164" t="s">
        <v>29</v>
      </c>
      <c r="B55" s="166"/>
      <c r="C55" s="167"/>
      <c r="D55" s="41">
        <f>D54/60</f>
        <v>17.086666666666666</v>
      </c>
      <c r="E55" s="14"/>
      <c r="F55" s="15"/>
      <c r="G55" s="5"/>
      <c r="H55" s="5"/>
      <c r="I55" s="9"/>
      <c r="J55" s="7"/>
    </row>
    <row r="56" spans="1:10" ht="15.75">
      <c r="A56" s="168" t="s">
        <v>33</v>
      </c>
      <c r="B56" s="169"/>
      <c r="C56" s="170"/>
      <c r="D56" s="42">
        <f>D55/8</f>
        <v>2.1358333333333333</v>
      </c>
      <c r="E56" s="14"/>
      <c r="F56" s="15"/>
      <c r="G56" s="5"/>
      <c r="H56" s="5"/>
      <c r="I56" s="9"/>
      <c r="J56" s="7"/>
    </row>
    <row r="57" spans="1:8" ht="14.25">
      <c r="A57" s="34"/>
      <c r="B57" s="30"/>
      <c r="C57" s="14"/>
      <c r="D57" s="33"/>
      <c r="E57" s="14"/>
      <c r="F57" s="15"/>
      <c r="G57" s="5"/>
      <c r="H57" s="5"/>
    </row>
    <row r="58" spans="1:2" ht="15.75">
      <c r="A58" s="79" t="s">
        <v>86</v>
      </c>
      <c r="B58" s="80">
        <v>2.55</v>
      </c>
    </row>
    <row r="59" ht="15.75"/>
  </sheetData>
  <sheetProtection/>
  <mergeCells count="10">
    <mergeCell ref="A54:C54"/>
    <mergeCell ref="A55:C55"/>
    <mergeCell ref="A56:C56"/>
    <mergeCell ref="C49:C50"/>
    <mergeCell ref="D39:D40"/>
    <mergeCell ref="D49:D50"/>
    <mergeCell ref="C39:C40"/>
    <mergeCell ref="A44:C44"/>
    <mergeCell ref="A45:C45"/>
    <mergeCell ref="A46:C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19"/>
  <sheetViews>
    <sheetView zoomScalePageLayoutView="0" workbookViewId="0" topLeftCell="A1">
      <selection activeCell="D31" sqref="D31"/>
    </sheetView>
  </sheetViews>
  <sheetFormatPr defaultColWidth="9.00390625" defaultRowHeight="12.75"/>
  <cols>
    <col min="2" max="2" width="28.375" style="0" customWidth="1"/>
    <col min="3" max="3" width="29.125" style="0" customWidth="1"/>
    <col min="4" max="4" width="16.75390625" style="0" customWidth="1"/>
  </cols>
  <sheetData>
    <row r="1" spans="1:4" ht="14.25">
      <c r="A1" s="30"/>
      <c r="B1" s="30"/>
      <c r="C1" s="30"/>
      <c r="D1" s="30"/>
    </row>
    <row r="2" spans="1:5" ht="14.25">
      <c r="A2" s="53" t="s">
        <v>121</v>
      </c>
      <c r="B2" s="54"/>
      <c r="C2" s="54"/>
      <c r="D2" s="55"/>
      <c r="E2" s="56"/>
    </row>
    <row r="3" spans="1:4" ht="14.25">
      <c r="A3" s="11"/>
      <c r="B3" s="13"/>
      <c r="C3" s="13"/>
      <c r="D3" s="14"/>
    </row>
    <row r="4" spans="1:4" ht="28.5">
      <c r="A4" s="48" t="s">
        <v>41</v>
      </c>
      <c r="B4" s="48" t="s">
        <v>42</v>
      </c>
      <c r="C4" s="48" t="s">
        <v>43</v>
      </c>
      <c r="D4" s="48" t="s">
        <v>44</v>
      </c>
    </row>
    <row r="5" spans="1:4" ht="28.5" customHeight="1">
      <c r="A5" s="52" t="s">
        <v>87</v>
      </c>
      <c r="B5" s="173" t="s">
        <v>45</v>
      </c>
      <c r="C5" s="174"/>
      <c r="D5" s="175"/>
    </row>
    <row r="6" spans="1:4" ht="14.25">
      <c r="A6" s="50" t="s">
        <v>46</v>
      </c>
      <c r="B6" s="49" t="s">
        <v>47</v>
      </c>
      <c r="C6" s="49" t="s">
        <v>6</v>
      </c>
      <c r="D6" s="77">
        <v>0.6</v>
      </c>
    </row>
    <row r="7" spans="1:4" ht="14.25">
      <c r="A7" s="50" t="s">
        <v>48</v>
      </c>
      <c r="B7" s="49" t="s">
        <v>49</v>
      </c>
      <c r="C7" s="49" t="s">
        <v>4</v>
      </c>
      <c r="D7" s="77">
        <v>7</v>
      </c>
    </row>
    <row r="8" spans="1:4" ht="14.25">
      <c r="A8" s="50" t="s">
        <v>50</v>
      </c>
      <c r="B8" s="49" t="s">
        <v>51</v>
      </c>
      <c r="C8" s="49" t="s">
        <v>5</v>
      </c>
      <c r="D8" s="77">
        <v>8.5</v>
      </c>
    </row>
    <row r="9" spans="1:4" ht="14.25">
      <c r="A9" s="50" t="s">
        <v>52</v>
      </c>
      <c r="B9" s="49" t="s">
        <v>47</v>
      </c>
      <c r="C9" s="51" t="s">
        <v>7</v>
      </c>
      <c r="D9" s="77">
        <v>0.23</v>
      </c>
    </row>
    <row r="10" spans="1:4" ht="14.25">
      <c r="A10" s="50" t="s">
        <v>53</v>
      </c>
      <c r="B10" s="49"/>
      <c r="C10" s="51" t="s">
        <v>8</v>
      </c>
      <c r="D10" s="77">
        <v>0.2</v>
      </c>
    </row>
    <row r="11" spans="1:4" ht="14.25">
      <c r="A11" s="50" t="s">
        <v>54</v>
      </c>
      <c r="B11" s="49"/>
      <c r="C11" s="51" t="s">
        <v>9</v>
      </c>
      <c r="D11" s="77">
        <v>0.2</v>
      </c>
    </row>
    <row r="12" spans="1:4" ht="14.25">
      <c r="A12" s="50" t="s">
        <v>55</v>
      </c>
      <c r="B12" s="49" t="s">
        <v>56</v>
      </c>
      <c r="C12" s="51" t="s">
        <v>38</v>
      </c>
      <c r="D12" s="77">
        <v>0.5</v>
      </c>
    </row>
    <row r="13" spans="1:4" ht="14.25">
      <c r="A13" s="50" t="s">
        <v>57</v>
      </c>
      <c r="B13" s="49" t="s">
        <v>58</v>
      </c>
      <c r="C13" s="49" t="s">
        <v>10</v>
      </c>
      <c r="D13" s="77">
        <v>2.5</v>
      </c>
    </row>
    <row r="14" spans="1:4" ht="14.25">
      <c r="A14" s="50" t="s">
        <v>59</v>
      </c>
      <c r="B14" s="49" t="s">
        <v>60</v>
      </c>
      <c r="C14" s="51" t="s">
        <v>11</v>
      </c>
      <c r="D14" s="77">
        <v>0.12</v>
      </c>
    </row>
    <row r="15" spans="1:4" ht="28.5">
      <c r="A15" s="50" t="s">
        <v>61</v>
      </c>
      <c r="B15" s="49" t="s">
        <v>62</v>
      </c>
      <c r="C15" s="51" t="s">
        <v>12</v>
      </c>
      <c r="D15" s="77">
        <v>0.12</v>
      </c>
    </row>
    <row r="16" spans="1:4" ht="14.25">
      <c r="A16" s="50" t="s">
        <v>63</v>
      </c>
      <c r="B16" s="49" t="s">
        <v>64</v>
      </c>
      <c r="C16" s="49" t="s">
        <v>13</v>
      </c>
      <c r="D16" s="77">
        <v>2</v>
      </c>
    </row>
    <row r="17" spans="1:4" ht="14.25">
      <c r="A17" s="50" t="s">
        <v>65</v>
      </c>
      <c r="B17" s="49" t="s">
        <v>66</v>
      </c>
      <c r="C17" s="51" t="s">
        <v>14</v>
      </c>
      <c r="D17" s="77">
        <v>0.38</v>
      </c>
    </row>
    <row r="18" spans="1:4" ht="14.25">
      <c r="A18" s="50" t="s">
        <v>67</v>
      </c>
      <c r="B18" s="49" t="s">
        <v>64</v>
      </c>
      <c r="C18" s="51" t="s">
        <v>15</v>
      </c>
      <c r="D18" s="77">
        <v>0.5</v>
      </c>
    </row>
    <row r="19" spans="1:4" s="57" customFormat="1" ht="19.5" customHeight="1">
      <c r="A19" s="176" t="s">
        <v>68</v>
      </c>
      <c r="B19" s="176"/>
      <c r="C19" s="176"/>
      <c r="D19" s="76">
        <f>SUM(D6:D18)</f>
        <v>22.85</v>
      </c>
    </row>
  </sheetData>
  <sheetProtection/>
  <mergeCells count="2">
    <mergeCell ref="B5:D5"/>
    <mergeCell ref="A19:C19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46"/>
  <sheetViews>
    <sheetView zoomScalePageLayoutView="0" workbookViewId="0" topLeftCell="A13">
      <selection activeCell="B19" sqref="B19:G19"/>
    </sheetView>
  </sheetViews>
  <sheetFormatPr defaultColWidth="9.00390625" defaultRowHeight="12.75"/>
  <cols>
    <col min="1" max="1" width="9.125" style="0" customWidth="1"/>
    <col min="7" max="7" width="29.00390625" style="0" customWidth="1"/>
    <col min="8" max="9" width="14.25390625" style="0" customWidth="1"/>
  </cols>
  <sheetData>
    <row r="1" spans="1:11" s="59" customFormat="1" ht="16.5" customHeight="1">
      <c r="A1" s="58" t="s">
        <v>120</v>
      </c>
      <c r="B1" s="58"/>
      <c r="C1" s="58"/>
      <c r="D1" s="58"/>
      <c r="E1" s="58"/>
      <c r="F1" s="58"/>
      <c r="G1" s="58"/>
      <c r="H1" s="58"/>
      <c r="I1" s="62"/>
      <c r="J1" s="62"/>
      <c r="K1" s="62"/>
    </row>
    <row r="2" spans="1:11" ht="16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6.5" customHeight="1">
      <c r="A3" s="30"/>
      <c r="B3" s="30"/>
      <c r="C3" s="30"/>
      <c r="D3" s="30"/>
      <c r="E3" s="30"/>
      <c r="F3" s="30"/>
      <c r="G3" s="30"/>
      <c r="H3" s="30" t="s">
        <v>90</v>
      </c>
      <c r="I3" s="30" t="s">
        <v>90</v>
      </c>
      <c r="J3" s="30"/>
      <c r="K3" s="30"/>
    </row>
    <row r="4" spans="1:11" ht="16.5" customHeight="1">
      <c r="A4" s="89"/>
      <c r="B4" s="89" t="s">
        <v>122</v>
      </c>
      <c r="C4" s="89"/>
      <c r="D4" s="89"/>
      <c r="E4" s="89"/>
      <c r="F4" s="89"/>
      <c r="G4" s="89"/>
      <c r="H4" s="90">
        <v>450.93</v>
      </c>
      <c r="I4" s="90">
        <v>322.97</v>
      </c>
      <c r="J4" s="30"/>
      <c r="K4" s="30"/>
    </row>
    <row r="5" spans="1:11" ht="16.5" customHeight="1">
      <c r="A5" s="18"/>
      <c r="B5" s="177"/>
      <c r="C5" s="178"/>
      <c r="D5" s="178"/>
      <c r="E5" s="178"/>
      <c r="F5" s="178"/>
      <c r="G5" s="179"/>
      <c r="H5" s="60"/>
      <c r="I5" s="60"/>
      <c r="J5" s="30"/>
      <c r="K5" s="30"/>
    </row>
    <row r="6" spans="1:11" ht="16.5" customHeight="1">
      <c r="A6" s="18"/>
      <c r="B6" s="85"/>
      <c r="C6" s="86"/>
      <c r="D6" s="86"/>
      <c r="E6" s="86"/>
      <c r="F6" s="86"/>
      <c r="G6" s="87"/>
      <c r="H6" s="60" t="s">
        <v>124</v>
      </c>
      <c r="I6" s="60" t="s">
        <v>125</v>
      </c>
      <c r="J6" s="30"/>
      <c r="K6" s="30"/>
    </row>
    <row r="7" spans="1:11" ht="16.5" customHeight="1">
      <c r="A7" s="91" t="s">
        <v>91</v>
      </c>
      <c r="B7" s="107" t="s">
        <v>92</v>
      </c>
      <c r="C7" s="107"/>
      <c r="D7" s="107"/>
      <c r="E7" s="107"/>
      <c r="F7" s="107"/>
      <c r="G7" s="107"/>
      <c r="H7" s="108">
        <v>28</v>
      </c>
      <c r="I7" s="108">
        <v>110</v>
      </c>
      <c r="J7" s="30"/>
      <c r="K7" s="30"/>
    </row>
    <row r="8" spans="1:11" ht="16.5" customHeight="1">
      <c r="A8" s="43"/>
      <c r="B8" s="180"/>
      <c r="C8" s="181"/>
      <c r="D8" s="181"/>
      <c r="E8" s="181"/>
      <c r="F8" s="181"/>
      <c r="G8" s="182"/>
      <c r="H8" s="63"/>
      <c r="I8" s="63"/>
      <c r="J8" s="30"/>
      <c r="K8" s="30"/>
    </row>
    <row r="9" spans="1:11" ht="16.5" customHeight="1">
      <c r="A9" s="18"/>
      <c r="B9" s="109" t="s">
        <v>126</v>
      </c>
      <c r="C9" s="109"/>
      <c r="D9" s="109"/>
      <c r="E9" s="109"/>
      <c r="F9" s="109"/>
      <c r="G9" s="109"/>
      <c r="H9" s="109"/>
      <c r="I9" s="109"/>
      <c r="J9" s="30"/>
      <c r="K9" s="30"/>
    </row>
    <row r="10" spans="1:11" ht="16.5" customHeight="1">
      <c r="A10" s="88" t="s">
        <v>93</v>
      </c>
      <c r="B10" s="183" t="s">
        <v>94</v>
      </c>
      <c r="C10" s="184"/>
      <c r="D10" s="184"/>
      <c r="E10" s="184"/>
      <c r="F10" s="184"/>
      <c r="G10" s="185"/>
      <c r="H10" s="94"/>
      <c r="I10" s="94"/>
      <c r="J10" s="30"/>
      <c r="K10" s="30"/>
    </row>
    <row r="11" spans="1:11" ht="16.5" customHeight="1">
      <c r="A11" s="31" t="s">
        <v>46</v>
      </c>
      <c r="B11" s="186" t="s">
        <v>95</v>
      </c>
      <c r="C11" s="187"/>
      <c r="D11" s="187"/>
      <c r="E11" s="187"/>
      <c r="F11" s="187"/>
      <c r="G11" s="188"/>
      <c r="H11" s="63">
        <f>'[1]PLAČE'!C20+'[1]PLAČE'!E49</f>
        <v>76904.79</v>
      </c>
      <c r="I11" s="63">
        <f>'[1]PLAČE'!D20+'[1]PLAČE'!E50</f>
        <v>187620.89999999997</v>
      </c>
      <c r="J11" s="30"/>
      <c r="K11" s="30"/>
    </row>
    <row r="12" spans="1:11" ht="16.5" customHeight="1">
      <c r="A12" s="31" t="s">
        <v>48</v>
      </c>
      <c r="B12" s="186" t="s">
        <v>96</v>
      </c>
      <c r="C12" s="187"/>
      <c r="D12" s="187"/>
      <c r="E12" s="187"/>
      <c r="F12" s="187"/>
      <c r="G12" s="188"/>
      <c r="H12" s="63">
        <f>'[1]PLAČE'!E20+'[1]PLAČE'!F49</f>
        <v>12381.673820000002</v>
      </c>
      <c r="I12" s="63">
        <f>'[1]PLAČE'!F20+'[1]PLAČE'!F50</f>
        <v>30207.27427000001</v>
      </c>
      <c r="J12" s="30"/>
      <c r="K12" s="30"/>
    </row>
    <row r="13" spans="1:11" ht="16.5" customHeight="1">
      <c r="A13" s="31" t="s">
        <v>50</v>
      </c>
      <c r="B13" s="186" t="s">
        <v>97</v>
      </c>
      <c r="C13" s="187"/>
      <c r="D13" s="187"/>
      <c r="E13" s="187"/>
      <c r="F13" s="187"/>
      <c r="G13" s="188"/>
      <c r="H13" s="63">
        <f>'[1]OSTALI STROŠKI'!C10+'[1]PLAČE'!I49</f>
        <v>4397.5599999999995</v>
      </c>
      <c r="I13" s="63">
        <f>'[1]OSTALI STROŠKI'!E10+'[1]PLAČE'!I50</f>
        <v>16728.63</v>
      </c>
      <c r="J13" s="30"/>
      <c r="K13" s="30"/>
    </row>
    <row r="14" spans="1:11" ht="16.5" customHeight="1">
      <c r="A14" s="31" t="s">
        <v>52</v>
      </c>
      <c r="B14" s="186" t="s">
        <v>98</v>
      </c>
      <c r="C14" s="187"/>
      <c r="D14" s="187"/>
      <c r="E14" s="187"/>
      <c r="F14" s="187"/>
      <c r="G14" s="188"/>
      <c r="H14" s="63">
        <f>'[1]PLAČE'!I20+'[1]PLAČE'!K20</f>
        <v>7260</v>
      </c>
      <c r="I14" s="63">
        <f>'[1]PLAČE'!J20+'[1]PLAČE'!L20</f>
        <v>19580</v>
      </c>
      <c r="J14" s="30"/>
      <c r="K14" s="30"/>
    </row>
    <row r="15" spans="1:11" ht="16.5" customHeight="1">
      <c r="A15" s="31" t="s">
        <v>53</v>
      </c>
      <c r="B15" s="186" t="s">
        <v>99</v>
      </c>
      <c r="C15" s="187"/>
      <c r="D15" s="187"/>
      <c r="E15" s="187"/>
      <c r="F15" s="187"/>
      <c r="G15" s="188"/>
      <c r="H15" s="63">
        <f>'[1]PLAČE'!G20+'[1]PLAČE'!H49</f>
        <v>1207.94</v>
      </c>
      <c r="I15" s="63">
        <f>'[1]PLAČE'!H20+'[1]PLAČE'!H50</f>
        <v>2944.08</v>
      </c>
      <c r="J15" s="30"/>
      <c r="K15" s="30"/>
    </row>
    <row r="16" spans="1:11" ht="16.5" customHeight="1">
      <c r="A16" s="31" t="s">
        <v>100</v>
      </c>
      <c r="B16" s="186" t="s">
        <v>101</v>
      </c>
      <c r="C16" s="187"/>
      <c r="D16" s="187"/>
      <c r="E16" s="187"/>
      <c r="F16" s="187"/>
      <c r="G16" s="188"/>
      <c r="H16" s="63">
        <v>1700</v>
      </c>
      <c r="I16" s="63">
        <v>4300</v>
      </c>
      <c r="J16" s="30"/>
      <c r="K16" s="30"/>
    </row>
    <row r="17" spans="1:11" ht="16.5" customHeight="1">
      <c r="A17" s="92" t="s">
        <v>55</v>
      </c>
      <c r="B17" s="189" t="s">
        <v>102</v>
      </c>
      <c r="C17" s="190"/>
      <c r="D17" s="190"/>
      <c r="E17" s="190"/>
      <c r="F17" s="190"/>
      <c r="G17" s="191"/>
      <c r="H17" s="93">
        <f>SUM(H11:H16)</f>
        <v>103851.96381999999</v>
      </c>
      <c r="I17" s="93">
        <f>SUM(I11:I16)</f>
        <v>261380.88426999995</v>
      </c>
      <c r="J17" s="30"/>
      <c r="K17" s="30"/>
    </row>
    <row r="18" spans="1:11" ht="16.5" customHeight="1">
      <c r="A18" s="31"/>
      <c r="B18" s="180"/>
      <c r="C18" s="181"/>
      <c r="D18" s="181"/>
      <c r="E18" s="181"/>
      <c r="F18" s="181"/>
      <c r="G18" s="182"/>
      <c r="H18" s="63"/>
      <c r="I18" s="63"/>
      <c r="J18" s="30"/>
      <c r="K18" s="30"/>
    </row>
    <row r="19" spans="1:11" ht="16.5" customHeight="1">
      <c r="A19" s="88" t="s">
        <v>103</v>
      </c>
      <c r="B19" s="183" t="s">
        <v>104</v>
      </c>
      <c r="C19" s="184"/>
      <c r="D19" s="184"/>
      <c r="E19" s="184"/>
      <c r="F19" s="184"/>
      <c r="G19" s="185"/>
      <c r="H19" s="94"/>
      <c r="I19" s="94"/>
      <c r="J19" s="30"/>
      <c r="K19" s="30"/>
    </row>
    <row r="20" spans="1:11" ht="16.5" customHeight="1">
      <c r="A20" s="31" t="s">
        <v>57</v>
      </c>
      <c r="B20" s="186" t="s">
        <v>95</v>
      </c>
      <c r="C20" s="187"/>
      <c r="D20" s="187"/>
      <c r="E20" s="187"/>
      <c r="F20" s="187"/>
      <c r="G20" s="188"/>
      <c r="H20" s="63">
        <f>'[1]PLAČE'!C40</f>
        <v>20704.56000000001</v>
      </c>
      <c r="I20" s="63">
        <f>'[1]PLAČE'!D40</f>
        <v>51820.44000000001</v>
      </c>
      <c r="J20" s="30"/>
      <c r="K20" s="30"/>
    </row>
    <row r="21" spans="1:11" ht="16.5" customHeight="1">
      <c r="A21" s="31" t="s">
        <v>59</v>
      </c>
      <c r="B21" s="186" t="s">
        <v>96</v>
      </c>
      <c r="C21" s="187"/>
      <c r="D21" s="187"/>
      <c r="E21" s="187"/>
      <c r="F21" s="187"/>
      <c r="G21" s="188"/>
      <c r="H21" s="63">
        <f>'[1]PLAČE'!F40</f>
        <v>3333.4341600000007</v>
      </c>
      <c r="I21" s="63">
        <f>'[1]PLAČE'!G40</f>
        <v>8343.090839999999</v>
      </c>
      <c r="J21" s="30"/>
      <c r="K21" s="30"/>
    </row>
    <row r="22" spans="1:11" ht="16.5" customHeight="1">
      <c r="A22" s="31" t="s">
        <v>61</v>
      </c>
      <c r="B22" s="186" t="s">
        <v>105</v>
      </c>
      <c r="C22" s="187"/>
      <c r="D22" s="187"/>
      <c r="E22" s="187"/>
      <c r="F22" s="187"/>
      <c r="G22" s="188"/>
      <c r="H22" s="63">
        <f>'[1]OSTALI STROŠKI'!D10</f>
        <v>1843.36</v>
      </c>
      <c r="I22" s="63">
        <f>'[1]OSTALI STROŠKI'!F10</f>
        <v>4613.66</v>
      </c>
      <c r="J22" s="30"/>
      <c r="K22" s="30"/>
    </row>
    <row r="23" spans="1:11" ht="16.5" customHeight="1">
      <c r="A23" s="31" t="s">
        <v>63</v>
      </c>
      <c r="B23" s="186" t="s">
        <v>98</v>
      </c>
      <c r="C23" s="187"/>
      <c r="D23" s="187"/>
      <c r="E23" s="187"/>
      <c r="F23" s="187"/>
      <c r="G23" s="188"/>
      <c r="H23" s="63">
        <f>'[1]PLAČE'!L40+'[1]PLAČE'!O40</f>
        <v>2805</v>
      </c>
      <c r="I23" s="63">
        <f>'[1]PLAČE'!M40+'[1]PLAČE'!P40</f>
        <v>7315</v>
      </c>
      <c r="J23" s="30"/>
      <c r="K23" s="30"/>
    </row>
    <row r="24" spans="1:11" ht="16.5" customHeight="1">
      <c r="A24" s="31" t="s">
        <v>65</v>
      </c>
      <c r="B24" s="186" t="s">
        <v>99</v>
      </c>
      <c r="C24" s="187"/>
      <c r="D24" s="187"/>
      <c r="E24" s="187"/>
      <c r="F24" s="187"/>
      <c r="G24" s="188"/>
      <c r="H24" s="63">
        <f>'[1]PLAČE'!I40</f>
        <v>465.1599999999999</v>
      </c>
      <c r="I24" s="63">
        <f>'[1]PLAČE'!J40</f>
        <v>1164.32</v>
      </c>
      <c r="J24" s="30"/>
      <c r="K24" s="30"/>
    </row>
    <row r="25" spans="1:11" ht="16.5" customHeight="1">
      <c r="A25" s="31" t="s">
        <v>67</v>
      </c>
      <c r="B25" s="186" t="s">
        <v>101</v>
      </c>
      <c r="C25" s="187"/>
      <c r="D25" s="187"/>
      <c r="E25" s="187"/>
      <c r="F25" s="187"/>
      <c r="G25" s="188"/>
      <c r="H25" s="63">
        <v>420</v>
      </c>
      <c r="I25" s="63">
        <v>1200</v>
      </c>
      <c r="J25" s="30"/>
      <c r="K25" s="30"/>
    </row>
    <row r="26" spans="1:11" ht="16.5" customHeight="1">
      <c r="A26" s="95" t="s">
        <v>69</v>
      </c>
      <c r="B26" s="189" t="s">
        <v>106</v>
      </c>
      <c r="C26" s="190"/>
      <c r="D26" s="190"/>
      <c r="E26" s="190"/>
      <c r="F26" s="190"/>
      <c r="G26" s="191"/>
      <c r="H26" s="93">
        <f>SUM(H20:H25)</f>
        <v>29571.51416000001</v>
      </c>
      <c r="I26" s="93">
        <f>SUM(I20:I25)</f>
        <v>74456.51084000002</v>
      </c>
      <c r="J26" s="30"/>
      <c r="K26" s="30"/>
    </row>
    <row r="27" spans="1:11" ht="16.5" customHeight="1">
      <c r="A27" s="31"/>
      <c r="B27" s="180"/>
      <c r="C27" s="181"/>
      <c r="D27" s="181"/>
      <c r="E27" s="181"/>
      <c r="F27" s="181"/>
      <c r="G27" s="182"/>
      <c r="H27" s="63"/>
      <c r="I27" s="63"/>
      <c r="J27" s="30"/>
      <c r="K27" s="30"/>
    </row>
    <row r="28" spans="1:11" ht="16.5" customHeight="1">
      <c r="A28" s="92" t="s">
        <v>107</v>
      </c>
      <c r="B28" s="192" t="s">
        <v>123</v>
      </c>
      <c r="C28" s="193"/>
      <c r="D28" s="193"/>
      <c r="E28" s="193"/>
      <c r="F28" s="193"/>
      <c r="G28" s="194"/>
      <c r="H28" s="93">
        <f>'[1]MAT. STROŠ. IN PREHR.OTROK'!C17</f>
        <v>16803.246376811592</v>
      </c>
      <c r="I28" s="93">
        <f>'[1]MAT. STROŠ. IN PREHR.OTROK'!D17</f>
        <v>66012.75362318839</v>
      </c>
      <c r="J28" s="67"/>
      <c r="K28" s="67"/>
    </row>
    <row r="29" spans="1:11" ht="16.5" customHeight="1">
      <c r="A29" s="92" t="s">
        <v>108</v>
      </c>
      <c r="B29" s="192" t="s">
        <v>109</v>
      </c>
      <c r="C29" s="193"/>
      <c r="D29" s="193"/>
      <c r="E29" s="193"/>
      <c r="F29" s="193"/>
      <c r="G29" s="194"/>
      <c r="H29" s="93">
        <f>'[1]MAT. STROŠ. IN PREHR.OTROK'!F17</f>
        <v>10855</v>
      </c>
      <c r="I29" s="93">
        <f>'[1]MAT. STROŠ. IN PREHR.OTROK'!G17</f>
        <v>42645</v>
      </c>
      <c r="J29" s="30"/>
      <c r="K29" s="30"/>
    </row>
    <row r="30" spans="1:11" ht="16.5" customHeight="1">
      <c r="A30" s="31"/>
      <c r="B30" s="180"/>
      <c r="C30" s="181"/>
      <c r="D30" s="181"/>
      <c r="E30" s="181"/>
      <c r="F30" s="181"/>
      <c r="G30" s="182"/>
      <c r="H30" s="63"/>
      <c r="I30" s="63"/>
      <c r="J30" s="30"/>
      <c r="K30" s="30"/>
    </row>
    <row r="31" spans="1:11" ht="16.5" customHeight="1">
      <c r="A31" s="88" t="s">
        <v>110</v>
      </c>
      <c r="B31" s="183" t="s">
        <v>111</v>
      </c>
      <c r="C31" s="184"/>
      <c r="D31" s="184"/>
      <c r="E31" s="184"/>
      <c r="F31" s="184"/>
      <c r="G31" s="185"/>
      <c r="H31" s="94"/>
      <c r="I31" s="94"/>
      <c r="J31" s="30"/>
      <c r="K31" s="30"/>
    </row>
    <row r="32" spans="1:11" ht="16.5" customHeight="1">
      <c r="A32" s="31"/>
      <c r="B32" s="186" t="s">
        <v>112</v>
      </c>
      <c r="C32" s="187"/>
      <c r="D32" s="187"/>
      <c r="E32" s="187"/>
      <c r="F32" s="187"/>
      <c r="G32" s="188"/>
      <c r="H32" s="63">
        <f>H17/28/12</f>
        <v>309.08322565476186</v>
      </c>
      <c r="I32" s="63">
        <f>I17/110/12</f>
        <v>198.01582141666663</v>
      </c>
      <c r="J32" s="68"/>
      <c r="K32" s="30"/>
    </row>
    <row r="33" spans="1:11" ht="16.5" customHeight="1">
      <c r="A33" s="31"/>
      <c r="B33" s="180"/>
      <c r="C33" s="181"/>
      <c r="D33" s="181"/>
      <c r="E33" s="181"/>
      <c r="F33" s="181"/>
      <c r="G33" s="182"/>
      <c r="H33" s="63"/>
      <c r="I33" s="63"/>
      <c r="J33" s="68"/>
      <c r="K33" s="30"/>
    </row>
    <row r="34" spans="1:11" ht="16.5" customHeight="1">
      <c r="A34" s="31"/>
      <c r="B34" s="69" t="s">
        <v>113</v>
      </c>
      <c r="C34" s="70"/>
      <c r="D34" s="70"/>
      <c r="E34" s="70"/>
      <c r="F34" s="70"/>
      <c r="G34" s="71"/>
      <c r="H34" s="63">
        <f>H26/28/12</f>
        <v>88.01045880952383</v>
      </c>
      <c r="I34" s="63">
        <f>I26/110/12</f>
        <v>56.40644760606062</v>
      </c>
      <c r="J34" s="68"/>
      <c r="K34" s="30"/>
    </row>
    <row r="35" spans="1:11" ht="16.5" customHeight="1">
      <c r="A35" s="31"/>
      <c r="B35" s="180"/>
      <c r="C35" s="181"/>
      <c r="D35" s="181"/>
      <c r="E35" s="181"/>
      <c r="F35" s="181"/>
      <c r="G35" s="182"/>
      <c r="H35" s="63"/>
      <c r="I35" s="63"/>
      <c r="J35" s="68"/>
      <c r="K35" s="30"/>
    </row>
    <row r="36" spans="1:11" ht="16.5" customHeight="1">
      <c r="A36" s="31"/>
      <c r="B36" s="186" t="s">
        <v>114</v>
      </c>
      <c r="C36" s="187"/>
      <c r="D36" s="187"/>
      <c r="E36" s="187"/>
      <c r="F36" s="187"/>
      <c r="G36" s="188"/>
      <c r="H36" s="63">
        <f>H28/28/12</f>
        <v>50.00966183574878</v>
      </c>
      <c r="I36" s="63">
        <f>I28/110/12</f>
        <v>50.00966183574877</v>
      </c>
      <c r="J36" s="68"/>
      <c r="K36" s="30"/>
    </row>
    <row r="37" spans="1:11" ht="16.5" customHeight="1">
      <c r="A37" s="31"/>
      <c r="B37" s="64"/>
      <c r="C37" s="65"/>
      <c r="D37" s="65"/>
      <c r="E37" s="65"/>
      <c r="F37" s="65"/>
      <c r="G37" s="66"/>
      <c r="H37" s="63"/>
      <c r="I37" s="63"/>
      <c r="J37" s="68"/>
      <c r="K37" s="30"/>
    </row>
    <row r="38" spans="1:11" ht="16.5" customHeight="1">
      <c r="A38" s="31"/>
      <c r="B38" s="186" t="s">
        <v>115</v>
      </c>
      <c r="C38" s="187"/>
      <c r="D38" s="187"/>
      <c r="E38" s="187"/>
      <c r="F38" s="187"/>
      <c r="G38" s="188"/>
      <c r="H38" s="63">
        <f>H29/28/12</f>
        <v>32.30654761904762</v>
      </c>
      <c r="I38" s="63">
        <f>I29/110/12</f>
        <v>32.30681818181818</v>
      </c>
      <c r="J38" s="68"/>
      <c r="K38" s="30"/>
    </row>
    <row r="39" spans="1:11" ht="16.5" customHeight="1">
      <c r="A39" s="31"/>
      <c r="B39" s="64"/>
      <c r="C39" s="65"/>
      <c r="D39" s="65"/>
      <c r="E39" s="65"/>
      <c r="F39" s="65"/>
      <c r="G39" s="66"/>
      <c r="H39" s="63"/>
      <c r="I39" s="63"/>
      <c r="J39" s="72"/>
      <c r="K39" s="30"/>
    </row>
    <row r="40" spans="1:11" ht="16.5" customHeight="1">
      <c r="A40" s="96"/>
      <c r="B40" s="195" t="s">
        <v>116</v>
      </c>
      <c r="C40" s="196"/>
      <c r="D40" s="196"/>
      <c r="E40" s="196"/>
      <c r="F40" s="196"/>
      <c r="G40" s="197"/>
      <c r="H40" s="97">
        <f>SUM(H32:H39)</f>
        <v>479.40989391908204</v>
      </c>
      <c r="I40" s="97">
        <f>SUM(I32:I39)</f>
        <v>336.7387490402942</v>
      </c>
      <c r="J40" s="61"/>
      <c r="K40" s="30"/>
    </row>
    <row r="41" spans="1:11" ht="16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6.5" customHeight="1">
      <c r="A42" s="30" t="s">
        <v>127</v>
      </c>
      <c r="B42" s="30"/>
      <c r="C42" s="30"/>
      <c r="D42" s="30"/>
      <c r="E42" s="68"/>
      <c r="F42" s="73"/>
      <c r="G42" s="73"/>
      <c r="H42" s="73"/>
      <c r="I42" s="73"/>
      <c r="J42" s="30"/>
      <c r="K42" s="30"/>
    </row>
    <row r="43" spans="1:11" ht="16.5" customHeight="1">
      <c r="A43" s="30" t="s">
        <v>128</v>
      </c>
      <c r="B43" s="30"/>
      <c r="C43" s="30"/>
      <c r="D43" s="30"/>
      <c r="E43" s="68"/>
      <c r="F43" s="73"/>
      <c r="G43" s="73"/>
      <c r="H43" s="73"/>
      <c r="I43" s="73"/>
      <c r="J43" s="30"/>
      <c r="K43" s="30"/>
    </row>
    <row r="44" spans="1:11" ht="16.5" customHeight="1">
      <c r="A44" s="30" t="s">
        <v>129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6.5" customHeight="1">
      <c r="A45" s="30" t="s">
        <v>130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4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</sheetData>
  <sheetProtection/>
  <mergeCells count="30">
    <mergeCell ref="B32:G32"/>
    <mergeCell ref="B33:G33"/>
    <mergeCell ref="B35:G35"/>
    <mergeCell ref="B36:G36"/>
    <mergeCell ref="B38:G38"/>
    <mergeCell ref="B40:G40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5:G5"/>
    <mergeCell ref="B8:G8"/>
    <mergeCell ref="B10:G10"/>
    <mergeCell ref="B11:G11"/>
    <mergeCell ref="B12:G12"/>
    <mergeCell ref="B13:G1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42"/>
  <sheetViews>
    <sheetView view="pageBreakPreview" zoomScale="60" zoomScalePageLayoutView="0" workbookViewId="0" topLeftCell="A1">
      <selection activeCell="I46" sqref="I46"/>
    </sheetView>
  </sheetViews>
  <sheetFormatPr defaultColWidth="9.00390625" defaultRowHeight="12.75"/>
  <cols>
    <col min="1" max="1" width="9.125" style="0" customWidth="1"/>
    <col min="7" max="7" width="29.00390625" style="0" customWidth="1"/>
    <col min="8" max="9" width="14.25390625" style="0" customWidth="1"/>
  </cols>
  <sheetData>
    <row r="1" spans="1:11" s="59" customFormat="1" ht="16.5" customHeight="1">
      <c r="A1" s="58" t="s">
        <v>131</v>
      </c>
      <c r="B1" s="58"/>
      <c r="C1" s="58"/>
      <c r="D1" s="58"/>
      <c r="E1" s="58"/>
      <c r="F1" s="58"/>
      <c r="G1" s="58"/>
      <c r="H1" s="58"/>
      <c r="I1" s="62"/>
      <c r="J1" s="62"/>
      <c r="K1" s="62"/>
    </row>
    <row r="2" spans="1:11" ht="16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6.5" customHeight="1">
      <c r="A3" s="30"/>
      <c r="B3" s="30"/>
      <c r="C3" s="30"/>
      <c r="D3" s="30"/>
      <c r="E3" s="30"/>
      <c r="F3" s="30"/>
      <c r="G3" s="30"/>
      <c r="H3" s="30" t="s">
        <v>90</v>
      </c>
      <c r="I3" s="30" t="s">
        <v>90</v>
      </c>
      <c r="J3" s="30"/>
      <c r="K3" s="30"/>
    </row>
    <row r="4" spans="1:11" ht="16.5" customHeight="1">
      <c r="A4" s="113"/>
      <c r="B4" s="113" t="s">
        <v>122</v>
      </c>
      <c r="C4" s="113"/>
      <c r="D4" s="113"/>
      <c r="E4" s="113"/>
      <c r="F4" s="113"/>
      <c r="G4" s="113"/>
      <c r="H4" s="114">
        <v>450.93</v>
      </c>
      <c r="I4" s="114">
        <v>322.97</v>
      </c>
      <c r="J4" s="30"/>
      <c r="K4" s="30"/>
    </row>
    <row r="5" spans="1:11" ht="16.5" customHeight="1">
      <c r="A5" s="18"/>
      <c r="B5" s="177"/>
      <c r="C5" s="178"/>
      <c r="D5" s="178"/>
      <c r="E5" s="178"/>
      <c r="F5" s="178"/>
      <c r="G5" s="179"/>
      <c r="H5" s="60"/>
      <c r="I5" s="60"/>
      <c r="J5" s="30"/>
      <c r="K5" s="30"/>
    </row>
    <row r="6" spans="1:11" ht="16.5" customHeight="1">
      <c r="A6" s="18"/>
      <c r="B6" s="110"/>
      <c r="C6" s="111"/>
      <c r="D6" s="111"/>
      <c r="E6" s="111"/>
      <c r="F6" s="111"/>
      <c r="G6" s="112"/>
      <c r="H6" s="60" t="s">
        <v>124</v>
      </c>
      <c r="I6" s="60" t="s">
        <v>125</v>
      </c>
      <c r="J6" s="30"/>
      <c r="K6" s="30"/>
    </row>
    <row r="7" spans="1:11" ht="16.5" customHeight="1">
      <c r="A7" s="115" t="s">
        <v>91</v>
      </c>
      <c r="B7" s="116" t="s">
        <v>92</v>
      </c>
      <c r="C7" s="116"/>
      <c r="D7" s="116"/>
      <c r="E7" s="116"/>
      <c r="F7" s="116"/>
      <c r="G7" s="116"/>
      <c r="H7" s="117">
        <f>'[2]Hoče'!J7+'[2]Slivnica'!H7</f>
        <v>108</v>
      </c>
      <c r="I7" s="117">
        <f>'[2]Hoče'!K7+'[2]Slivnica'!I7</f>
        <v>303</v>
      </c>
      <c r="J7" s="30"/>
      <c r="K7" s="30"/>
    </row>
    <row r="8" spans="1:11" ht="16.5" customHeight="1">
      <c r="A8" s="43"/>
      <c r="B8" s="180"/>
      <c r="C8" s="181"/>
      <c r="D8" s="181"/>
      <c r="E8" s="181"/>
      <c r="F8" s="181"/>
      <c r="G8" s="182"/>
      <c r="H8" s="63"/>
      <c r="I8" s="63"/>
      <c r="J8" s="30"/>
      <c r="K8" s="30"/>
    </row>
    <row r="9" spans="1:11" ht="16.5" customHeight="1">
      <c r="A9" s="18"/>
      <c r="B9" s="109" t="s">
        <v>126</v>
      </c>
      <c r="C9" s="109"/>
      <c r="D9" s="109"/>
      <c r="E9" s="109"/>
      <c r="F9" s="109"/>
      <c r="G9" s="109"/>
      <c r="H9" s="109"/>
      <c r="I9" s="109"/>
      <c r="J9" s="30"/>
      <c r="K9" s="30"/>
    </row>
    <row r="10" spans="1:11" ht="16.5" customHeight="1">
      <c r="A10" s="118" t="s">
        <v>93</v>
      </c>
      <c r="B10" s="198" t="s">
        <v>94</v>
      </c>
      <c r="C10" s="199"/>
      <c r="D10" s="199"/>
      <c r="E10" s="199"/>
      <c r="F10" s="199"/>
      <c r="G10" s="200"/>
      <c r="H10" s="119"/>
      <c r="I10" s="119"/>
      <c r="J10" s="30"/>
      <c r="K10" s="30"/>
    </row>
    <row r="11" spans="1:11" ht="16.5" customHeight="1">
      <c r="A11" s="31" t="s">
        <v>46</v>
      </c>
      <c r="B11" s="186" t="s">
        <v>95</v>
      </c>
      <c r="C11" s="187"/>
      <c r="D11" s="187"/>
      <c r="E11" s="187"/>
      <c r="F11" s="187"/>
      <c r="G11" s="188"/>
      <c r="H11" s="63">
        <f>'[2]Hoče'!J11+'[2]Slivnica'!H11</f>
        <v>288254.39999999997</v>
      </c>
      <c r="I11" s="63">
        <f>'[2]Hoče'!K11+'[2]Slivnica'!I11</f>
        <v>543534.05</v>
      </c>
      <c r="J11" s="30"/>
      <c r="K11" s="30"/>
    </row>
    <row r="12" spans="1:11" ht="16.5" customHeight="1">
      <c r="A12" s="31" t="s">
        <v>48</v>
      </c>
      <c r="B12" s="186" t="s">
        <v>96</v>
      </c>
      <c r="C12" s="187"/>
      <c r="D12" s="187"/>
      <c r="E12" s="187"/>
      <c r="F12" s="187"/>
      <c r="G12" s="188"/>
      <c r="H12" s="63">
        <f>'[2]Hoče'!J12+'[2]Slivnica'!H12</f>
        <v>46408.87382</v>
      </c>
      <c r="I12" s="63">
        <f>'[2]Hoče'!K12+'[2]Slivnica'!I12</f>
        <v>87509.35427000001</v>
      </c>
      <c r="J12" s="30"/>
      <c r="K12" s="30"/>
    </row>
    <row r="13" spans="1:11" ht="16.5" customHeight="1">
      <c r="A13" s="31" t="s">
        <v>50</v>
      </c>
      <c r="B13" s="186" t="s">
        <v>97</v>
      </c>
      <c r="C13" s="187"/>
      <c r="D13" s="187"/>
      <c r="E13" s="187"/>
      <c r="F13" s="187"/>
      <c r="G13" s="188"/>
      <c r="H13" s="63">
        <f>'[2]Hoče'!J13+'[2]Slivnica'!H13</f>
        <v>21065.190000000002</v>
      </c>
      <c r="I13" s="63">
        <f>'[2]Hoče'!K13+'[2]Slivnica'!I13</f>
        <v>39713.7</v>
      </c>
      <c r="J13" s="30"/>
      <c r="K13" s="30"/>
    </row>
    <row r="14" spans="1:11" ht="16.5" customHeight="1">
      <c r="A14" s="31" t="s">
        <v>52</v>
      </c>
      <c r="B14" s="186" t="s">
        <v>98</v>
      </c>
      <c r="C14" s="187"/>
      <c r="D14" s="187"/>
      <c r="E14" s="187"/>
      <c r="F14" s="187"/>
      <c r="G14" s="188"/>
      <c r="H14" s="63">
        <f>'[2]Hoče'!J14+'[2]Slivnica'!H14</f>
        <v>28586.58</v>
      </c>
      <c r="I14" s="63">
        <f>'[2]Hoče'!K14+'[2]Slivnica'!I14</f>
        <v>56786.51</v>
      </c>
      <c r="J14" s="30"/>
      <c r="K14" s="30"/>
    </row>
    <row r="15" spans="1:11" ht="16.5" customHeight="1">
      <c r="A15" s="31" t="s">
        <v>53</v>
      </c>
      <c r="B15" s="186" t="s">
        <v>99</v>
      </c>
      <c r="C15" s="187"/>
      <c r="D15" s="187"/>
      <c r="E15" s="187"/>
      <c r="F15" s="187"/>
      <c r="G15" s="188"/>
      <c r="H15" s="63">
        <f>'[2]Hoče'!J15+'[2]Slivnica'!H15</f>
        <v>4614.22</v>
      </c>
      <c r="I15" s="63">
        <f>'[2]Hoče'!K15+'[2]Slivnica'!I15</f>
        <v>8601.5</v>
      </c>
      <c r="J15" s="30"/>
      <c r="K15" s="30"/>
    </row>
    <row r="16" spans="1:11" ht="16.5" customHeight="1">
      <c r="A16" s="31" t="s">
        <v>100</v>
      </c>
      <c r="B16" s="186" t="s">
        <v>101</v>
      </c>
      <c r="C16" s="187"/>
      <c r="D16" s="187"/>
      <c r="E16" s="187"/>
      <c r="F16" s="187"/>
      <c r="G16" s="188"/>
      <c r="H16" s="63">
        <f>'[2]Hoče'!J16+'[2]Slivnica'!H16</f>
        <v>5926.9922</v>
      </c>
      <c r="I16" s="63">
        <f>'[2]Hoče'!K16+'[2]Slivnica'!I16</f>
        <v>11418.263</v>
      </c>
      <c r="J16" s="30"/>
      <c r="K16" s="30"/>
    </row>
    <row r="17" spans="1:11" ht="16.5" customHeight="1">
      <c r="A17" s="120" t="s">
        <v>55</v>
      </c>
      <c r="B17" s="201" t="s">
        <v>102</v>
      </c>
      <c r="C17" s="202"/>
      <c r="D17" s="202"/>
      <c r="E17" s="202"/>
      <c r="F17" s="202"/>
      <c r="G17" s="203"/>
      <c r="H17" s="121">
        <f>SUM(H11:H16)</f>
        <v>394856.2560199999</v>
      </c>
      <c r="I17" s="121">
        <f>SUM(I11:I16)</f>
        <v>747563.37727</v>
      </c>
      <c r="J17" s="30"/>
      <c r="K17" s="30"/>
    </row>
    <row r="18" spans="1:11" ht="16.5" customHeight="1">
      <c r="A18" s="31"/>
      <c r="B18" s="180"/>
      <c r="C18" s="181"/>
      <c r="D18" s="181"/>
      <c r="E18" s="181"/>
      <c r="F18" s="181"/>
      <c r="G18" s="182"/>
      <c r="H18" s="63"/>
      <c r="I18" s="63"/>
      <c r="J18" s="30"/>
      <c r="K18" s="30"/>
    </row>
    <row r="19" spans="1:11" ht="16.5" customHeight="1">
      <c r="A19" s="118" t="s">
        <v>103</v>
      </c>
      <c r="B19" s="198" t="s">
        <v>132</v>
      </c>
      <c r="C19" s="199"/>
      <c r="D19" s="199"/>
      <c r="E19" s="199"/>
      <c r="F19" s="199"/>
      <c r="G19" s="200"/>
      <c r="H19" s="119"/>
      <c r="I19" s="119"/>
      <c r="J19" s="30"/>
      <c r="K19" s="30"/>
    </row>
    <row r="20" spans="1:11" ht="16.5" customHeight="1">
      <c r="A20" s="31" t="s">
        <v>57</v>
      </c>
      <c r="B20" s="186" t="s">
        <v>95</v>
      </c>
      <c r="C20" s="187"/>
      <c r="D20" s="187"/>
      <c r="E20" s="187"/>
      <c r="F20" s="187"/>
      <c r="G20" s="188"/>
      <c r="H20" s="63">
        <f>'[2]Hoče'!J20+'[2]Hoče'!J29+'[2]Slivnica'!H20</f>
        <v>88507.2641758242</v>
      </c>
      <c r="I20" s="63">
        <f>'[2]Hoče'!K20+'[2]Hoče'!K29+'[2]Slivnica'!I20</f>
        <v>180354.38582417584</v>
      </c>
      <c r="J20" s="30"/>
      <c r="K20" s="30"/>
    </row>
    <row r="21" spans="1:11" ht="16.5" customHeight="1">
      <c r="A21" s="31" t="s">
        <v>59</v>
      </c>
      <c r="B21" s="186" t="s">
        <v>96</v>
      </c>
      <c r="C21" s="187"/>
      <c r="D21" s="187"/>
      <c r="E21" s="187"/>
      <c r="F21" s="187"/>
      <c r="G21" s="188"/>
      <c r="H21" s="63">
        <f>'[2]Hoče'!J21+'[2]Hoče'!J30+'[2]Slivnica'!H21</f>
        <v>14249.635478681317</v>
      </c>
      <c r="I21" s="63">
        <f>'[2]Hoče'!K21+'[2]Hoče'!K30+'[2]Slivnica'!I21</f>
        <v>29037.07952131868</v>
      </c>
      <c r="J21" s="30"/>
      <c r="K21" s="30"/>
    </row>
    <row r="22" spans="1:11" ht="16.5" customHeight="1">
      <c r="A22" s="31" t="s">
        <v>61</v>
      </c>
      <c r="B22" s="186" t="s">
        <v>105</v>
      </c>
      <c r="C22" s="187"/>
      <c r="D22" s="187"/>
      <c r="E22" s="187"/>
      <c r="F22" s="187"/>
      <c r="G22" s="188"/>
      <c r="H22" s="63">
        <f>'[2]Hoče'!J22+'[2]Hoče'!J31+'[2]Slivnica'!H22</f>
        <v>13472.18717948718</v>
      </c>
      <c r="I22" s="63">
        <f>'[2]Hoče'!K22+'[2]Hoče'!K31+'[2]Slivnica'!I22</f>
        <v>15038.34282051282</v>
      </c>
      <c r="J22" s="30"/>
      <c r="K22" s="30"/>
    </row>
    <row r="23" spans="1:11" ht="16.5" customHeight="1">
      <c r="A23" s="31" t="s">
        <v>63</v>
      </c>
      <c r="B23" s="186" t="s">
        <v>98</v>
      </c>
      <c r="C23" s="187"/>
      <c r="D23" s="187"/>
      <c r="E23" s="187"/>
      <c r="F23" s="187"/>
      <c r="G23" s="188"/>
      <c r="H23" s="63">
        <f>'[2]Hoče'!J23+'[2]Hoče'!J32+'[2]Slivnica'!H23</f>
        <v>11478.65956043956</v>
      </c>
      <c r="I23" s="63">
        <f>'[2]Hoče'!K23+'[2]Hoče'!K32+'[2]Slivnica'!I23</f>
        <v>19916.33043956044</v>
      </c>
      <c r="J23" s="30"/>
      <c r="K23" s="30"/>
    </row>
    <row r="24" spans="1:11" ht="16.5" customHeight="1">
      <c r="A24" s="31" t="s">
        <v>65</v>
      </c>
      <c r="B24" s="186" t="s">
        <v>99</v>
      </c>
      <c r="C24" s="187"/>
      <c r="D24" s="187"/>
      <c r="E24" s="187"/>
      <c r="F24" s="187"/>
      <c r="G24" s="188"/>
      <c r="H24" s="63">
        <f>'[2]Hoče'!J24+'[2]Hoče'!J33+'[2]Slivnica'!H24</f>
        <v>1966.165934065934</v>
      </c>
      <c r="I24" s="63">
        <f>'[2]Hoče'!K24+'[2]Hoče'!K33+'[2]Slivnica'!I24</f>
        <v>3921.634065934066</v>
      </c>
      <c r="J24" s="30"/>
      <c r="K24" s="30"/>
    </row>
    <row r="25" spans="1:11" ht="16.5" customHeight="1">
      <c r="A25" s="31" t="s">
        <v>67</v>
      </c>
      <c r="B25" s="186" t="s">
        <v>101</v>
      </c>
      <c r="C25" s="187"/>
      <c r="D25" s="187"/>
      <c r="E25" s="187"/>
      <c r="F25" s="187"/>
      <c r="G25" s="188"/>
      <c r="H25" s="63">
        <f>'[2]Hoče'!J25+'[2]Hoče'!J34+'[2]Slivnica'!H25</f>
        <v>1776.0540835164834</v>
      </c>
      <c r="I25" s="63">
        <f>'[2]Hoče'!K25+'[2]Hoče'!K34+'[2]Slivnica'!I25</f>
        <v>3770.678916483517</v>
      </c>
      <c r="J25" s="30"/>
      <c r="K25" s="30"/>
    </row>
    <row r="26" spans="1:11" ht="16.5" customHeight="1">
      <c r="A26" s="122" t="s">
        <v>69</v>
      </c>
      <c r="B26" s="201" t="s">
        <v>106</v>
      </c>
      <c r="C26" s="202"/>
      <c r="D26" s="202"/>
      <c r="E26" s="202"/>
      <c r="F26" s="202"/>
      <c r="G26" s="203"/>
      <c r="H26" s="121">
        <f>SUM(H20:H25)</f>
        <v>131449.96641201468</v>
      </c>
      <c r="I26" s="121">
        <f>SUM(I20:I25)</f>
        <v>252038.45158798536</v>
      </c>
      <c r="J26" s="30"/>
      <c r="K26" s="30"/>
    </row>
    <row r="27" spans="1:11" ht="16.5" customHeight="1">
      <c r="A27" s="31"/>
      <c r="B27" s="180"/>
      <c r="C27" s="181"/>
      <c r="D27" s="181"/>
      <c r="E27" s="181"/>
      <c r="F27" s="181"/>
      <c r="G27" s="182"/>
      <c r="H27" s="63"/>
      <c r="I27" s="63"/>
      <c r="J27" s="30"/>
      <c r="K27" s="30"/>
    </row>
    <row r="28" spans="1:11" ht="16.5" customHeight="1">
      <c r="A28" s="118" t="s">
        <v>107</v>
      </c>
      <c r="B28" s="204" t="s">
        <v>123</v>
      </c>
      <c r="C28" s="205"/>
      <c r="D28" s="205"/>
      <c r="E28" s="205"/>
      <c r="F28" s="205"/>
      <c r="G28" s="206"/>
      <c r="H28" s="123">
        <f>'[2]Hoče'!J37+'[2]Slivnica'!H28</f>
        <v>62911.38637681159</v>
      </c>
      <c r="I28" s="123">
        <f>'[2]Hoče'!K37+'[2]Slivnica'!I28</f>
        <v>177248.65362318838</v>
      </c>
      <c r="J28" s="67"/>
      <c r="K28" s="67"/>
    </row>
    <row r="29" spans="1:11" ht="16.5" customHeight="1">
      <c r="A29" s="118" t="s">
        <v>108</v>
      </c>
      <c r="B29" s="204" t="s">
        <v>109</v>
      </c>
      <c r="C29" s="205"/>
      <c r="D29" s="205"/>
      <c r="E29" s="205"/>
      <c r="F29" s="205"/>
      <c r="G29" s="206"/>
      <c r="H29" s="123">
        <f>'[2]Hoče'!J38+'[2]Slivnica'!H29</f>
        <v>36355</v>
      </c>
      <c r="I29" s="123">
        <f>'[2]Hoče'!K38+'[2]Slivnica'!I29</f>
        <v>107345</v>
      </c>
      <c r="J29" s="30"/>
      <c r="K29" s="30"/>
    </row>
    <row r="30" spans="1:11" ht="16.5" customHeight="1">
      <c r="A30" s="31"/>
      <c r="B30" s="180"/>
      <c r="C30" s="181"/>
      <c r="D30" s="181"/>
      <c r="E30" s="181"/>
      <c r="F30" s="181"/>
      <c r="G30" s="182"/>
      <c r="H30" s="63"/>
      <c r="I30" s="63"/>
      <c r="J30" s="30"/>
      <c r="K30" s="30"/>
    </row>
    <row r="31" spans="1:11" ht="16.5" customHeight="1">
      <c r="A31" s="118" t="s">
        <v>110</v>
      </c>
      <c r="B31" s="198" t="s">
        <v>111</v>
      </c>
      <c r="C31" s="199"/>
      <c r="D31" s="199"/>
      <c r="E31" s="199"/>
      <c r="F31" s="199"/>
      <c r="G31" s="200"/>
      <c r="H31" s="119"/>
      <c r="I31" s="119"/>
      <c r="J31" s="30"/>
      <c r="K31" s="30"/>
    </row>
    <row r="32" spans="1:11" ht="16.5" customHeight="1">
      <c r="A32" s="31"/>
      <c r="B32" s="186" t="s">
        <v>112</v>
      </c>
      <c r="C32" s="187"/>
      <c r="D32" s="187"/>
      <c r="E32" s="187"/>
      <c r="F32" s="187"/>
      <c r="G32" s="188"/>
      <c r="H32" s="63">
        <f>H17/108/12</f>
        <v>304.67303705246906</v>
      </c>
      <c r="I32" s="63">
        <f>I17/303/12</f>
        <v>205.60048879812985</v>
      </c>
      <c r="J32" s="68"/>
      <c r="K32" s="30"/>
    </row>
    <row r="33" spans="1:11" ht="16.5" customHeight="1">
      <c r="A33" s="31"/>
      <c r="B33" s="180"/>
      <c r="C33" s="181"/>
      <c r="D33" s="181"/>
      <c r="E33" s="181"/>
      <c r="F33" s="181"/>
      <c r="G33" s="182"/>
      <c r="H33" s="63"/>
      <c r="I33" s="63"/>
      <c r="J33" s="68"/>
      <c r="K33" s="30"/>
    </row>
    <row r="34" spans="1:11" ht="16.5" customHeight="1">
      <c r="A34" s="31"/>
      <c r="B34" s="69" t="s">
        <v>113</v>
      </c>
      <c r="C34" s="70"/>
      <c r="D34" s="70"/>
      <c r="E34" s="70"/>
      <c r="F34" s="70"/>
      <c r="G34" s="71"/>
      <c r="H34" s="63">
        <f>H26/108/12</f>
        <v>101.42744321914712</v>
      </c>
      <c r="I34" s="63">
        <f>I26/303/12</f>
        <v>69.31750593728971</v>
      </c>
      <c r="J34" s="68"/>
      <c r="K34" s="30"/>
    </row>
    <row r="35" spans="1:11" ht="16.5" customHeight="1">
      <c r="A35" s="31"/>
      <c r="B35" s="180"/>
      <c r="C35" s="181"/>
      <c r="D35" s="181"/>
      <c r="E35" s="181"/>
      <c r="F35" s="181"/>
      <c r="G35" s="182"/>
      <c r="H35" s="63"/>
      <c r="I35" s="63"/>
      <c r="J35" s="68"/>
      <c r="K35" s="30"/>
    </row>
    <row r="36" spans="1:11" ht="16.5" customHeight="1">
      <c r="A36" s="31"/>
      <c r="B36" s="186" t="s">
        <v>114</v>
      </c>
      <c r="C36" s="187"/>
      <c r="D36" s="187"/>
      <c r="E36" s="187"/>
      <c r="F36" s="187"/>
      <c r="G36" s="188"/>
      <c r="H36" s="63">
        <f>H28/108/12</f>
        <v>48.54273640186079</v>
      </c>
      <c r="I36" s="63">
        <f>I28/303/12</f>
        <v>48.74825457183399</v>
      </c>
      <c r="J36" s="68"/>
      <c r="K36" s="30"/>
    </row>
    <row r="37" spans="1:11" ht="16.5" customHeight="1">
      <c r="A37" s="31"/>
      <c r="B37" s="64"/>
      <c r="C37" s="65"/>
      <c r="D37" s="65"/>
      <c r="E37" s="65"/>
      <c r="F37" s="65"/>
      <c r="G37" s="66"/>
      <c r="H37" s="63"/>
      <c r="I37" s="63"/>
      <c r="J37" s="68"/>
      <c r="K37" s="30"/>
    </row>
    <row r="38" spans="1:11" ht="16.5" customHeight="1">
      <c r="A38" s="31"/>
      <c r="B38" s="186" t="s">
        <v>115</v>
      </c>
      <c r="C38" s="187"/>
      <c r="D38" s="187"/>
      <c r="E38" s="187"/>
      <c r="F38" s="187"/>
      <c r="G38" s="188"/>
      <c r="H38" s="63">
        <f>H29/108/12</f>
        <v>28.0516975308642</v>
      </c>
      <c r="I38" s="63">
        <f>I29/303/12</f>
        <v>29.522827282728272</v>
      </c>
      <c r="J38" s="68"/>
      <c r="K38" s="30"/>
    </row>
    <row r="39" spans="1:11" ht="16.5" customHeight="1">
      <c r="A39" s="31"/>
      <c r="B39" s="64"/>
      <c r="C39" s="65"/>
      <c r="D39" s="65"/>
      <c r="E39" s="65"/>
      <c r="F39" s="65"/>
      <c r="G39" s="66"/>
      <c r="H39" s="63"/>
      <c r="I39" s="63"/>
      <c r="J39" s="72"/>
      <c r="K39" s="30"/>
    </row>
    <row r="40" spans="1:11" ht="16.5" customHeight="1">
      <c r="A40" s="124"/>
      <c r="B40" s="207" t="s">
        <v>116</v>
      </c>
      <c r="C40" s="208"/>
      <c r="D40" s="208"/>
      <c r="E40" s="208"/>
      <c r="F40" s="208"/>
      <c r="G40" s="209"/>
      <c r="H40" s="114">
        <f>SUM(H32:H39)</f>
        <v>482.69491420434116</v>
      </c>
      <c r="I40" s="114">
        <f>SUM(I32:I39)</f>
        <v>353.18907658998177</v>
      </c>
      <c r="J40" s="61"/>
      <c r="K40" s="30"/>
    </row>
    <row r="41" spans="1:11" ht="16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4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</sheetData>
  <sheetProtection/>
  <mergeCells count="30">
    <mergeCell ref="B32:G32"/>
    <mergeCell ref="B33:G33"/>
    <mergeCell ref="B35:G35"/>
    <mergeCell ref="B36:G36"/>
    <mergeCell ref="B38:G38"/>
    <mergeCell ref="B40:G40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5:G5"/>
    <mergeCell ref="B8:G8"/>
    <mergeCell ref="B10:G10"/>
    <mergeCell ref="B11:G11"/>
    <mergeCell ref="B12:G12"/>
    <mergeCell ref="B13:G1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9.875" style="126" customWidth="1"/>
    <col min="2" max="2" width="16.625" style="126" customWidth="1"/>
    <col min="3" max="3" width="11.125" style="126" customWidth="1"/>
    <col min="4" max="4" width="16.875" style="126" customWidth="1"/>
    <col min="5" max="5" width="13.625" style="126" customWidth="1"/>
    <col min="6" max="6" width="15.125" style="126" customWidth="1"/>
    <col min="7" max="16384" width="9.125" style="126" customWidth="1"/>
  </cols>
  <sheetData>
    <row r="1" spans="1:5" ht="15">
      <c r="A1" s="125" t="s">
        <v>133</v>
      </c>
      <c r="B1" s="125"/>
      <c r="C1" s="125"/>
      <c r="D1" s="125"/>
      <c r="E1" s="125"/>
    </row>
    <row r="3" spans="1:3" ht="15">
      <c r="A3" s="125" t="s">
        <v>134</v>
      </c>
      <c r="B3" s="125"/>
      <c r="C3" s="125"/>
    </row>
    <row r="4" ht="15.75" thickBot="1"/>
    <row r="5" spans="1:6" ht="15.75" thickBot="1">
      <c r="A5" s="127" t="s">
        <v>135</v>
      </c>
      <c r="B5" s="128"/>
      <c r="C5" s="128"/>
      <c r="D5" s="128"/>
      <c r="E5" s="129"/>
      <c r="F5" s="130"/>
    </row>
    <row r="7" spans="1:6" ht="15">
      <c r="A7" s="210">
        <f>'[3]Enotna ekonomska cena'!H40</f>
        <v>482.69491420434116</v>
      </c>
      <c r="B7" s="211"/>
      <c r="C7" s="212"/>
      <c r="D7" s="131" t="s">
        <v>136</v>
      </c>
      <c r="E7" s="213" t="s">
        <v>136</v>
      </c>
      <c r="F7" s="214"/>
    </row>
    <row r="8" spans="1:6" ht="15" customHeight="1">
      <c r="A8" s="215" t="s">
        <v>137</v>
      </c>
      <c r="B8" s="218" t="s">
        <v>138</v>
      </c>
      <c r="C8" s="218" t="s">
        <v>139</v>
      </c>
      <c r="D8" s="220" t="s">
        <v>140</v>
      </c>
      <c r="E8" s="223" t="s">
        <v>141</v>
      </c>
      <c r="F8" s="224"/>
    </row>
    <row r="9" spans="1:6" ht="12.75" customHeight="1">
      <c r="A9" s="216"/>
      <c r="B9" s="218"/>
      <c r="C9" s="219"/>
      <c r="D9" s="221"/>
      <c r="E9" s="225"/>
      <c r="F9" s="226"/>
    </row>
    <row r="10" spans="1:6" ht="15">
      <c r="A10" s="216"/>
      <c r="B10" s="218"/>
      <c r="C10" s="219"/>
      <c r="D10" s="221"/>
      <c r="E10" s="225"/>
      <c r="F10" s="226"/>
    </row>
    <row r="11" spans="1:6" ht="15">
      <c r="A11" s="216"/>
      <c r="B11" s="218"/>
      <c r="C11" s="219"/>
      <c r="D11" s="221"/>
      <c r="E11" s="225"/>
      <c r="F11" s="226"/>
    </row>
    <row r="12" spans="1:6" ht="15">
      <c r="A12" s="217"/>
      <c r="B12" s="218"/>
      <c r="C12" s="219"/>
      <c r="D12" s="222"/>
      <c r="E12" s="227"/>
      <c r="F12" s="228"/>
    </row>
    <row r="13" spans="1:6" ht="15">
      <c r="A13" s="132"/>
      <c r="B13" s="132"/>
      <c r="C13" s="133" t="s">
        <v>142</v>
      </c>
      <c r="D13" s="134" t="s">
        <v>143</v>
      </c>
      <c r="E13" s="135" t="s">
        <v>144</v>
      </c>
      <c r="F13" s="131" t="s">
        <v>143</v>
      </c>
    </row>
    <row r="14" spans="1:8" ht="15">
      <c r="A14" s="136" t="s">
        <v>145</v>
      </c>
      <c r="B14" s="137" t="s">
        <v>146</v>
      </c>
      <c r="C14" s="138">
        <v>0</v>
      </c>
      <c r="D14" s="139">
        <f aca="true" t="shared" si="0" ref="D14:D21">C14*$A$7</f>
        <v>0</v>
      </c>
      <c r="E14" s="140">
        <v>0.2</v>
      </c>
      <c r="F14" s="141">
        <f>D14-(D14*E14)</f>
        <v>0</v>
      </c>
      <c r="H14" s="142"/>
    </row>
    <row r="15" spans="1:6" ht="15">
      <c r="A15" s="143" t="s">
        <v>147</v>
      </c>
      <c r="B15" s="135" t="s">
        <v>148</v>
      </c>
      <c r="C15" s="138">
        <v>0.1</v>
      </c>
      <c r="D15" s="139">
        <f>C15*$A$7</f>
        <v>48.26949142043412</v>
      </c>
      <c r="E15" s="140">
        <v>0.2</v>
      </c>
      <c r="F15" s="141">
        <f aca="true" t="shared" si="1" ref="F15:F22">D15-(D15*E15)</f>
        <v>38.6155931363473</v>
      </c>
    </row>
    <row r="16" spans="1:6" ht="15">
      <c r="A16" s="143" t="s">
        <v>149</v>
      </c>
      <c r="B16" s="135" t="s">
        <v>150</v>
      </c>
      <c r="C16" s="138">
        <v>0.2</v>
      </c>
      <c r="D16" s="139">
        <f t="shared" si="0"/>
        <v>96.53898284086824</v>
      </c>
      <c r="E16" s="140">
        <v>0.2</v>
      </c>
      <c r="F16" s="141">
        <f t="shared" si="1"/>
        <v>77.2311862726946</v>
      </c>
    </row>
    <row r="17" spans="1:6" ht="15">
      <c r="A17" s="143" t="s">
        <v>151</v>
      </c>
      <c r="B17" s="135" t="s">
        <v>152</v>
      </c>
      <c r="C17" s="138">
        <v>0.3</v>
      </c>
      <c r="D17" s="139">
        <f t="shared" si="0"/>
        <v>144.80847426130234</v>
      </c>
      <c r="E17" s="140">
        <v>0.2</v>
      </c>
      <c r="F17" s="141">
        <f t="shared" si="1"/>
        <v>115.84677940904187</v>
      </c>
    </row>
    <row r="18" spans="1:6" ht="15">
      <c r="A18" s="143" t="s">
        <v>153</v>
      </c>
      <c r="B18" s="135" t="s">
        <v>154</v>
      </c>
      <c r="C18" s="138">
        <v>0.35</v>
      </c>
      <c r="D18" s="139">
        <f>C18*$A$7</f>
        <v>168.9432199715194</v>
      </c>
      <c r="E18" s="140">
        <v>0.2</v>
      </c>
      <c r="F18" s="141">
        <f t="shared" si="1"/>
        <v>135.15457597721553</v>
      </c>
    </row>
    <row r="19" spans="1:6" ht="15">
      <c r="A19" s="143" t="s">
        <v>155</v>
      </c>
      <c r="B19" s="135" t="s">
        <v>156</v>
      </c>
      <c r="C19" s="138">
        <v>0.43</v>
      </c>
      <c r="D19" s="139">
        <f t="shared" si="0"/>
        <v>207.55881310786668</v>
      </c>
      <c r="E19" s="140">
        <v>0.15</v>
      </c>
      <c r="F19" s="141">
        <f t="shared" si="1"/>
        <v>176.4249911416867</v>
      </c>
    </row>
    <row r="20" spans="1:6" ht="15">
      <c r="A20" s="143" t="s">
        <v>157</v>
      </c>
      <c r="B20" s="135" t="s">
        <v>158</v>
      </c>
      <c r="C20" s="138">
        <v>0.53</v>
      </c>
      <c r="D20" s="139">
        <f t="shared" si="0"/>
        <v>255.82830452830083</v>
      </c>
      <c r="E20" s="140">
        <v>0.15</v>
      </c>
      <c r="F20" s="141">
        <f t="shared" si="1"/>
        <v>217.4540588490557</v>
      </c>
    </row>
    <row r="21" spans="1:6" ht="15">
      <c r="A21" s="144" t="s">
        <v>159</v>
      </c>
      <c r="B21" s="145" t="s">
        <v>160</v>
      </c>
      <c r="C21" s="146">
        <v>0.66</v>
      </c>
      <c r="D21" s="139">
        <f t="shared" si="0"/>
        <v>318.5786433748652</v>
      </c>
      <c r="E21" s="140">
        <v>0.15</v>
      </c>
      <c r="F21" s="141">
        <f t="shared" si="1"/>
        <v>270.7918468686354</v>
      </c>
    </row>
    <row r="22" spans="1:6" ht="15">
      <c r="A22" s="147" t="s">
        <v>161</v>
      </c>
      <c r="B22" s="135" t="s">
        <v>162</v>
      </c>
      <c r="C22" s="138">
        <v>0.77</v>
      </c>
      <c r="D22" s="148">
        <f>A7*C22</f>
        <v>371.6750839373427</v>
      </c>
      <c r="E22" s="140">
        <v>0.15</v>
      </c>
      <c r="F22" s="141">
        <f t="shared" si="1"/>
        <v>315.9238213467413</v>
      </c>
    </row>
    <row r="23" ht="15.75" thickBot="1"/>
    <row r="24" spans="1:6" ht="15.75" thickBot="1">
      <c r="A24" s="127" t="s">
        <v>163</v>
      </c>
      <c r="B24" s="128"/>
      <c r="C24" s="128"/>
      <c r="D24" s="128"/>
      <c r="E24" s="129"/>
      <c r="F24" s="149"/>
    </row>
    <row r="25" ht="15">
      <c r="D25" s="150"/>
    </row>
    <row r="26" spans="1:6" ht="15">
      <c r="A26" s="210">
        <f>'[3]Enotna ekonomska cena'!I40</f>
        <v>353.18907658998177</v>
      </c>
      <c r="B26" s="211"/>
      <c r="C26" s="212"/>
      <c r="D26" s="131" t="s">
        <v>136</v>
      </c>
      <c r="E26" s="213" t="s">
        <v>136</v>
      </c>
      <c r="F26" s="214"/>
    </row>
    <row r="27" spans="1:6" ht="12.75" customHeight="1">
      <c r="A27" s="215" t="s">
        <v>137</v>
      </c>
      <c r="B27" s="218" t="s">
        <v>138</v>
      </c>
      <c r="C27" s="218" t="s">
        <v>139</v>
      </c>
      <c r="D27" s="220" t="s">
        <v>140</v>
      </c>
      <c r="E27" s="223" t="s">
        <v>141</v>
      </c>
      <c r="F27" s="224"/>
    </row>
    <row r="28" spans="1:6" ht="12.75" customHeight="1">
      <c r="A28" s="216"/>
      <c r="B28" s="218"/>
      <c r="C28" s="219"/>
      <c r="D28" s="221"/>
      <c r="E28" s="225"/>
      <c r="F28" s="226"/>
    </row>
    <row r="29" spans="1:6" ht="15">
      <c r="A29" s="216"/>
      <c r="B29" s="218"/>
      <c r="C29" s="219"/>
      <c r="D29" s="221"/>
      <c r="E29" s="225"/>
      <c r="F29" s="226"/>
    </row>
    <row r="30" spans="1:6" ht="15">
      <c r="A30" s="216"/>
      <c r="B30" s="218"/>
      <c r="C30" s="219"/>
      <c r="D30" s="221"/>
      <c r="E30" s="225"/>
      <c r="F30" s="226"/>
    </row>
    <row r="31" spans="1:6" ht="18" customHeight="1">
      <c r="A31" s="217"/>
      <c r="B31" s="218"/>
      <c r="C31" s="219"/>
      <c r="D31" s="222"/>
      <c r="E31" s="227"/>
      <c r="F31" s="228"/>
    </row>
    <row r="32" spans="1:6" ht="15">
      <c r="A32" s="151"/>
      <c r="B32" s="152"/>
      <c r="C32" s="152" t="s">
        <v>142</v>
      </c>
      <c r="D32" s="134" t="s">
        <v>143</v>
      </c>
      <c r="E32" s="135" t="s">
        <v>144</v>
      </c>
      <c r="F32" s="131" t="s">
        <v>143</v>
      </c>
    </row>
    <row r="33" spans="1:6" ht="15">
      <c r="A33" s="143" t="s">
        <v>145</v>
      </c>
      <c r="B33" s="137" t="s">
        <v>146</v>
      </c>
      <c r="C33" s="138">
        <v>0</v>
      </c>
      <c r="D33" s="139">
        <f aca="true" t="shared" si="2" ref="D33:D40">C33*$A$26</f>
        <v>0</v>
      </c>
      <c r="E33" s="140">
        <v>0.1</v>
      </c>
      <c r="F33" s="141">
        <f>D33-(D33*E33)</f>
        <v>0</v>
      </c>
    </row>
    <row r="34" spans="1:6" ht="15">
      <c r="A34" s="143" t="s">
        <v>147</v>
      </c>
      <c r="B34" s="135" t="s">
        <v>148</v>
      </c>
      <c r="C34" s="138">
        <v>0.1</v>
      </c>
      <c r="D34" s="139">
        <f t="shared" si="2"/>
        <v>35.31890765899818</v>
      </c>
      <c r="E34" s="140">
        <v>0.1</v>
      </c>
      <c r="F34" s="141">
        <f aca="true" t="shared" si="3" ref="F34:F39">D34-(D34*E34)</f>
        <v>31.78701689309836</v>
      </c>
    </row>
    <row r="35" spans="1:6" ht="15">
      <c r="A35" s="143" t="s">
        <v>149</v>
      </c>
      <c r="B35" s="135" t="s">
        <v>150</v>
      </c>
      <c r="C35" s="138">
        <v>0.2</v>
      </c>
      <c r="D35" s="139">
        <f t="shared" si="2"/>
        <v>70.63781531799636</v>
      </c>
      <c r="E35" s="140">
        <v>0.1</v>
      </c>
      <c r="F35" s="141">
        <f t="shared" si="3"/>
        <v>63.57403378619672</v>
      </c>
    </row>
    <row r="36" spans="1:6" ht="15">
      <c r="A36" s="143" t="s">
        <v>151</v>
      </c>
      <c r="B36" s="135" t="s">
        <v>152</v>
      </c>
      <c r="C36" s="138">
        <v>0.3</v>
      </c>
      <c r="D36" s="139">
        <f t="shared" si="2"/>
        <v>105.95672297699453</v>
      </c>
      <c r="E36" s="140">
        <v>0.1</v>
      </c>
      <c r="F36" s="141">
        <f t="shared" si="3"/>
        <v>95.36105067929508</v>
      </c>
    </row>
    <row r="37" spans="1:6" ht="15">
      <c r="A37" s="143" t="s">
        <v>153</v>
      </c>
      <c r="B37" s="135" t="s">
        <v>154</v>
      </c>
      <c r="C37" s="138">
        <v>0.35</v>
      </c>
      <c r="D37" s="139">
        <f t="shared" si="2"/>
        <v>123.61617680649361</v>
      </c>
      <c r="E37" s="140">
        <v>0.1</v>
      </c>
      <c r="F37" s="141">
        <f t="shared" si="3"/>
        <v>111.25455912584425</v>
      </c>
    </row>
    <row r="38" spans="1:6" ht="15">
      <c r="A38" s="143" t="s">
        <v>155</v>
      </c>
      <c r="B38" s="135" t="s">
        <v>156</v>
      </c>
      <c r="C38" s="138">
        <v>0.43</v>
      </c>
      <c r="D38" s="139">
        <f t="shared" si="2"/>
        <v>151.87130293369216</v>
      </c>
      <c r="E38" s="140">
        <v>0.03</v>
      </c>
      <c r="F38" s="141">
        <f t="shared" si="3"/>
        <v>147.3151638456814</v>
      </c>
    </row>
    <row r="39" spans="1:6" ht="15">
      <c r="A39" s="143" t="s">
        <v>157</v>
      </c>
      <c r="B39" s="135" t="s">
        <v>158</v>
      </c>
      <c r="C39" s="138">
        <v>0.53</v>
      </c>
      <c r="D39" s="139">
        <f t="shared" si="2"/>
        <v>187.19021059269033</v>
      </c>
      <c r="E39" s="140">
        <v>0.03</v>
      </c>
      <c r="F39" s="141">
        <f t="shared" si="3"/>
        <v>181.57450427490963</v>
      </c>
    </row>
    <row r="40" spans="1:6" ht="15">
      <c r="A40" s="143" t="s">
        <v>159</v>
      </c>
      <c r="B40" s="145" t="s">
        <v>160</v>
      </c>
      <c r="C40" s="146">
        <v>0.66</v>
      </c>
      <c r="D40" s="139">
        <f t="shared" si="2"/>
        <v>233.10479054938799</v>
      </c>
      <c r="E40" s="140">
        <v>0.03</v>
      </c>
      <c r="F40" s="141">
        <f>D40-(D40*E40)</f>
        <v>226.11164683290636</v>
      </c>
    </row>
    <row r="41" spans="1:6" ht="15">
      <c r="A41" s="147" t="s">
        <v>161</v>
      </c>
      <c r="B41" s="135" t="s">
        <v>162</v>
      </c>
      <c r="C41" s="138">
        <v>0.77</v>
      </c>
      <c r="D41" s="153">
        <f>A26*C41</f>
        <v>271.95558897428594</v>
      </c>
      <c r="E41" s="140">
        <v>0.03</v>
      </c>
      <c r="F41" s="141">
        <f>D41-(D41*E41)</f>
        <v>263.79692130505737</v>
      </c>
    </row>
    <row r="43" spans="1:2" ht="15">
      <c r="A43" s="154" t="s">
        <v>164</v>
      </c>
      <c r="B43" s="155"/>
    </row>
    <row r="44" spans="1:2" ht="15">
      <c r="A44" s="156" t="s">
        <v>165</v>
      </c>
      <c r="B44" s="156"/>
    </row>
    <row r="45" spans="1:2" ht="15">
      <c r="A45" s="156"/>
      <c r="B45" s="156"/>
    </row>
  </sheetData>
  <sheetProtection/>
  <mergeCells count="14">
    <mergeCell ref="A7:C7"/>
    <mergeCell ref="E7:F7"/>
    <mergeCell ref="A8:A12"/>
    <mergeCell ref="B8:B12"/>
    <mergeCell ref="C8:C12"/>
    <mergeCell ref="D8:D12"/>
    <mergeCell ref="E8:F12"/>
    <mergeCell ref="A26:C26"/>
    <mergeCell ref="E26:F26"/>
    <mergeCell ref="A27:A31"/>
    <mergeCell ref="B27:B31"/>
    <mergeCell ref="C27:C31"/>
    <mergeCell ref="D27:D31"/>
    <mergeCell ref="E27:F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Sladki 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lexlocalis</cp:lastModifiedBy>
  <cp:lastPrinted>2016-08-16T07:01:39Z</cp:lastPrinted>
  <dcterms:created xsi:type="dcterms:W3CDTF">2000-10-03T07:08:36Z</dcterms:created>
  <dcterms:modified xsi:type="dcterms:W3CDTF">2016-09-16T13:38:29Z</dcterms:modified>
  <cp:category/>
  <cp:version/>
  <cp:contentType/>
  <cp:contentStatus/>
</cp:coreProperties>
</file>