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9240" activeTab="4"/>
  </bookViews>
  <sheets>
    <sheet name="Podatki Hoče in Rogoza" sheetId="1" r:id="rId1"/>
    <sheet name="Izračun EC Hoče in Rogoza" sheetId="2" r:id="rId2"/>
    <sheet name="Podatki Slivnica" sheetId="3" r:id="rId3"/>
    <sheet name="Izračun EC Slivnica" sheetId="4" r:id="rId4"/>
    <sheet name="Izračun EC SKUPNA" sheetId="5" r:id="rId5"/>
  </sheets>
  <definedNames/>
  <calcPr fullCalcOnLoad="1"/>
</workbook>
</file>

<file path=xl/comments1.xml><?xml version="1.0" encoding="utf-8"?>
<comments xmlns="http://schemas.openxmlformats.org/spreadsheetml/2006/main">
  <authors>
    <author>karmen</author>
  </authors>
  <commentList>
    <comment ref="E96" authorId="0">
      <text>
        <r>
          <rPr>
            <b/>
            <sz val="9"/>
            <rFont val="Tahoma"/>
            <family val="2"/>
          </rPr>
          <t>karmen:</t>
        </r>
        <r>
          <rPr>
            <sz val="9"/>
            <rFont val="Tahoma"/>
            <family val="2"/>
          </rPr>
          <t xml:space="preserve">
vključen delež administrativno tehničnega kadra</t>
        </r>
      </text>
    </comment>
    <comment ref="G96" authorId="0">
      <text>
        <r>
          <rPr>
            <b/>
            <sz val="9"/>
            <rFont val="Tahoma"/>
            <family val="2"/>
          </rPr>
          <t>karmen:</t>
        </r>
        <r>
          <rPr>
            <sz val="9"/>
            <rFont val="Tahoma"/>
            <family val="2"/>
          </rPr>
          <t xml:space="preserve">
vključen delež administrativno tehničnega kadra</t>
        </r>
      </text>
    </comment>
  </commentList>
</comments>
</file>

<file path=xl/sharedStrings.xml><?xml version="1.0" encoding="utf-8"?>
<sst xmlns="http://schemas.openxmlformats.org/spreadsheetml/2006/main" count="549" uniqueCount="150">
  <si>
    <t>VRTEC HOČE in ROGOZA</t>
  </si>
  <si>
    <t xml:space="preserve"> </t>
  </si>
  <si>
    <t>PLAČE</t>
  </si>
  <si>
    <t>PRISPEVKI</t>
  </si>
  <si>
    <t>PREMIJA</t>
  </si>
  <si>
    <t xml:space="preserve">PREVOZ </t>
  </si>
  <si>
    <t xml:space="preserve">MATERIALNI </t>
  </si>
  <si>
    <t xml:space="preserve">PREHRANA </t>
  </si>
  <si>
    <t>PREHRANA</t>
  </si>
  <si>
    <t>Zap.št.</t>
  </si>
  <si>
    <t>Mesec</t>
  </si>
  <si>
    <t>jasli</t>
  </si>
  <si>
    <t>II.st.obd.</t>
  </si>
  <si>
    <t>II.st. obd.</t>
  </si>
  <si>
    <t>II. st. obd.</t>
  </si>
  <si>
    <t>STROŠKI</t>
  </si>
  <si>
    <t>OTROK</t>
  </si>
  <si>
    <t>1.</t>
  </si>
  <si>
    <t>DECEMBER</t>
  </si>
  <si>
    <t>2.</t>
  </si>
  <si>
    <t>JANUAR</t>
  </si>
  <si>
    <t>Prevoz in prehrana skupaj</t>
  </si>
  <si>
    <t xml:space="preserve">3. </t>
  </si>
  <si>
    <t>FEBRUAR</t>
  </si>
  <si>
    <t>1. st. obd.</t>
  </si>
  <si>
    <t>4.</t>
  </si>
  <si>
    <t>MAREC</t>
  </si>
  <si>
    <t>2. st. obd.</t>
  </si>
  <si>
    <t>5.</t>
  </si>
  <si>
    <t>6.</t>
  </si>
  <si>
    <t>7.</t>
  </si>
  <si>
    <t>8.</t>
  </si>
  <si>
    <t>9.</t>
  </si>
  <si>
    <t>10.</t>
  </si>
  <si>
    <t>11.</t>
  </si>
  <si>
    <t>OKTOBER</t>
  </si>
  <si>
    <t>12.</t>
  </si>
  <si>
    <t>NOVEMBER</t>
  </si>
  <si>
    <t>SKUPAJ</t>
  </si>
  <si>
    <t>TEHNIČNI KADER</t>
  </si>
  <si>
    <t xml:space="preserve">1. </t>
  </si>
  <si>
    <t xml:space="preserve">2. </t>
  </si>
  <si>
    <t>3.</t>
  </si>
  <si>
    <t>ADMINISTRATIVNO TEHNIČNI KADER</t>
  </si>
  <si>
    <t>PLAČE - skupaj</t>
  </si>
  <si>
    <t>PRISPEVKI-skupaj</t>
  </si>
  <si>
    <t>PREHRANA-skupaj</t>
  </si>
  <si>
    <t>PREVOZ</t>
  </si>
  <si>
    <t>PREVOZ - skupaj</t>
  </si>
  <si>
    <t>PREMIJA - skupaj</t>
  </si>
  <si>
    <t>Skupaj tehnični in admin.teh:</t>
  </si>
  <si>
    <t>plače</t>
  </si>
  <si>
    <t>prispevki</t>
  </si>
  <si>
    <t>premija</t>
  </si>
  <si>
    <t>prevoz</t>
  </si>
  <si>
    <t>prehrana</t>
  </si>
  <si>
    <t>MATERIALNI STROŠKI IN PREHRANA</t>
  </si>
  <si>
    <t>Zap. št.</t>
  </si>
  <si>
    <t>materialni</t>
  </si>
  <si>
    <t>Prehrana</t>
  </si>
  <si>
    <t>STROŠKI skupaj</t>
  </si>
  <si>
    <t>OTROK skupaj</t>
  </si>
  <si>
    <t>OSTALI STROŠKI</t>
  </si>
  <si>
    <t>ADM.KADER</t>
  </si>
  <si>
    <t>JASLI</t>
  </si>
  <si>
    <t>II.ST. OBDOBJE</t>
  </si>
  <si>
    <t>Regres-adm.teh.kader</t>
  </si>
  <si>
    <t>Vzg.+pom.</t>
  </si>
  <si>
    <t>teh. kader</t>
  </si>
  <si>
    <t>REGRES</t>
  </si>
  <si>
    <t>JUBILEJNE NAGRADE</t>
  </si>
  <si>
    <t>Skupaj:</t>
  </si>
  <si>
    <t>v deležu otrok I. in II. st. obd.</t>
  </si>
  <si>
    <t>ŠTEVILO OTROK (povprečje)</t>
  </si>
  <si>
    <t>II. ST.OBD.</t>
  </si>
  <si>
    <t>v %</t>
  </si>
  <si>
    <t>IZRAČUN EKONOMSKE CENE PROGRAMOV V VRTCIH OBČINE HOČE-SLIVNICA-vrtec Hoče in Rogoza</t>
  </si>
  <si>
    <t>(v EUR)</t>
  </si>
  <si>
    <t>1. star. obdob. (jasli)</t>
  </si>
  <si>
    <t>2. star. obdob.</t>
  </si>
  <si>
    <t>A.</t>
  </si>
  <si>
    <t>Štev. otrok vpisanih v programe vrtcev (upoštevan najvišji normativ)</t>
  </si>
  <si>
    <t>B.</t>
  </si>
  <si>
    <t>Vzgojiteljice in pom. vzgojiteljic</t>
  </si>
  <si>
    <t>bruto plače</t>
  </si>
  <si>
    <t>prispevki in davki na bruto plače</t>
  </si>
  <si>
    <t>prehrana in prevoz</t>
  </si>
  <si>
    <t>dodatno pok. zavarovanje</t>
  </si>
  <si>
    <t>skupaj 1+2+3+4+5+6</t>
  </si>
  <si>
    <t>C.</t>
  </si>
  <si>
    <t>Tehnični kader</t>
  </si>
  <si>
    <t>13.</t>
  </si>
  <si>
    <t>14.</t>
  </si>
  <si>
    <t>skupaj 8+9+10+11+12+13</t>
  </si>
  <si>
    <t>D.</t>
  </si>
  <si>
    <t>Materialni stroški</t>
  </si>
  <si>
    <t>E.</t>
  </si>
  <si>
    <t>Prehrana otrok</t>
  </si>
  <si>
    <t>F.</t>
  </si>
  <si>
    <t xml:space="preserve">Izračun cene </t>
  </si>
  <si>
    <t>skupaj plače vzg. in pom. : štev. otrok (najvišji normativ) : 12 mes</t>
  </si>
  <si>
    <t>plače teh. kader : skupno štev. otrok :  12 mesecev</t>
  </si>
  <si>
    <t>mater. stroški : štev otrok :  12 mesecev</t>
  </si>
  <si>
    <t>prehrana : štev. otrok : 12 mesecev</t>
  </si>
  <si>
    <t>Ekonomska cena za otroka na mesec</t>
  </si>
  <si>
    <t>Pripravila:</t>
  </si>
  <si>
    <t>Karmen Purg, univ. dipl. prav.</t>
  </si>
  <si>
    <t>VRTEC SLIVNICA</t>
  </si>
  <si>
    <t xml:space="preserve">PRISPEVKI </t>
  </si>
  <si>
    <t>Prisp.-volonterji</t>
  </si>
  <si>
    <t>PLAČE SKUPAJ</t>
  </si>
  <si>
    <t>PRISPEVKI SKUPAJ</t>
  </si>
  <si>
    <t>PREMIJA SKUPAJ</t>
  </si>
  <si>
    <t>PREVOZ IN PREHRANA</t>
  </si>
  <si>
    <t>MATERIALNI STROŠKI IN PREHRANA OTROK</t>
  </si>
  <si>
    <t>Materialni st.</t>
  </si>
  <si>
    <t>MATERIALNI</t>
  </si>
  <si>
    <t>II. st. obdobje</t>
  </si>
  <si>
    <t>SOLIDARNOSTNA POMOČ</t>
  </si>
  <si>
    <t>ŠTEVILO OTROK (POVPREČJE)</t>
  </si>
  <si>
    <t>II.ST. OBD.</t>
  </si>
  <si>
    <t>IZRAČUN EKONOMSKE CENE PROGRAMOV V VRTCIH OBČINE HOČE-SLIVNICA-vrtec Slivnica</t>
  </si>
  <si>
    <t>mater. stroški : štev otrok : 12 mesecev</t>
  </si>
  <si>
    <t>IZRAČUN EKONOMSKE CENE PROGRAMOV V VRTCIH OBČINE HOČE-SLIVNICA</t>
  </si>
  <si>
    <t>Štev. otrok vpisanih v programe vrtcev (upoštevan povišan normativ)</t>
  </si>
  <si>
    <t>Izračun cene</t>
  </si>
  <si>
    <t>plače teh. kader : skupno štev. otrok : 12 mesecev</t>
  </si>
  <si>
    <t xml:space="preserve">NOVEMBER </t>
  </si>
  <si>
    <t>Sedaj veljavna EC programov v vrtcih (od 1. 9. 2014)</t>
  </si>
  <si>
    <t>IZRAČUN EKONOMSKE CENE ZA LETO 2015 -OKTOBER 2014-SEPTEMBER 2015</t>
  </si>
  <si>
    <t>APRIL</t>
  </si>
  <si>
    <t>MAJ</t>
  </si>
  <si>
    <t>JUNIJ</t>
  </si>
  <si>
    <t>JULIJ</t>
  </si>
  <si>
    <t>AVGUST</t>
  </si>
  <si>
    <t>SEPTEMBER</t>
  </si>
  <si>
    <t>V izračun je zajeto obdobje od oktobra 2014 do septmbra 2015</t>
  </si>
  <si>
    <t>ODPRAVNINA</t>
  </si>
  <si>
    <t>ODPRAVA NESORAZMERIJ</t>
  </si>
  <si>
    <t>REGRES 2.FAZA</t>
  </si>
  <si>
    <t>Jubilejne nagrade-adm. teh.kader</t>
  </si>
  <si>
    <t>IZRAČUN EKONOMSKE CENE VRTCEV ZA LETO 2015 (OKTOBER 2014-SEPTEMBER 2015)</t>
  </si>
  <si>
    <t>ODPRAVNINE</t>
  </si>
  <si>
    <t>V izračun je zajeto obdobje od OKTOBRA 14 do SEPTEMBRA 15</t>
  </si>
  <si>
    <t>regres, jubilejne nagrade, solidarnostne pomoči, odpravnine</t>
  </si>
  <si>
    <t>V izračun je zajeto obdobje od oktobra 13 do septembra 15</t>
  </si>
  <si>
    <t>Odprava nesorazmerij-adm.teh.kader</t>
  </si>
  <si>
    <t>ostali stroški (regres, jubilejne nagrade, solidarnostne pomoči, odpravnine)</t>
  </si>
  <si>
    <t>Tehnični kader + aministrativno tehnični kader</t>
  </si>
  <si>
    <t>korekcija plač za 1%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</si>
</sst>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I_T_-;\-* #,##0.00\ _S_I_T_-;_-* &quot;-&quot;??\ _S_I_T_-;_-@_-"/>
    <numFmt numFmtId="165" formatCode="#,##0.00_ ;\-#,##0.00\ "/>
    <numFmt numFmtId="166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sz val="9"/>
      <name val="Calibri"/>
      <family val="2"/>
    </font>
    <font>
      <b/>
      <sz val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i/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medium"/>
      <bottom style="thin"/>
    </border>
    <border>
      <left style="medium"/>
      <right/>
      <top>
        <color indexed="63"/>
      </top>
      <bottom style="thin"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3" fillId="0" borderId="6" applyNumberFormat="0" applyFill="0" applyAlignment="0" applyProtection="0"/>
    <xf numFmtId="0" fontId="54" fillId="30" borderId="7" applyNumberFormat="0" applyAlignment="0" applyProtection="0"/>
    <xf numFmtId="0" fontId="55" fillId="21" borderId="8" applyNumberFormat="0" applyAlignment="0" applyProtection="0"/>
    <xf numFmtId="0" fontId="5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8" applyNumberFormat="0" applyAlignment="0" applyProtection="0"/>
    <xf numFmtId="0" fontId="58" fillId="0" borderId="9" applyNumberFormat="0" applyFill="0" applyAlignment="0" applyProtection="0"/>
  </cellStyleXfs>
  <cellXfs count="2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11" borderId="10" xfId="40" applyFont="1" applyFill="1" applyBorder="1" applyAlignment="1">
      <alignment horizontal="center"/>
    </xf>
    <xf numFmtId="0" fontId="5" fillId="11" borderId="11" xfId="4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3" fillId="11" borderId="0" xfId="0" applyFont="1" applyFill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11" borderId="13" xfId="40" applyFont="1" applyFill="1" applyBorder="1" applyAlignment="1">
      <alignment horizontal="center"/>
    </xf>
    <xf numFmtId="0" fontId="6" fillId="11" borderId="14" xfId="40" applyFont="1" applyFill="1" applyBorder="1" applyAlignment="1">
      <alignment horizontal="center"/>
    </xf>
    <xf numFmtId="0" fontId="6" fillId="11" borderId="15" xfId="40" applyFont="1" applyFill="1" applyBorder="1" applyAlignment="1">
      <alignment horizontal="center"/>
    </xf>
    <xf numFmtId="0" fontId="6" fillId="11" borderId="16" xfId="40" applyFont="1" applyFill="1" applyBorder="1" applyAlignment="1">
      <alignment horizontal="center"/>
    </xf>
    <xf numFmtId="0" fontId="6" fillId="11" borderId="17" xfId="40" applyFont="1" applyFill="1" applyBorder="1" applyAlignment="1">
      <alignment horizontal="center"/>
    </xf>
    <xf numFmtId="0" fontId="6" fillId="11" borderId="18" xfId="40" applyFont="1" applyFill="1" applyBorder="1" applyAlignment="1">
      <alignment horizontal="center"/>
    </xf>
    <xf numFmtId="0" fontId="6" fillId="11" borderId="19" xfId="40" applyFont="1" applyFill="1" applyBorder="1" applyAlignment="1">
      <alignment horizontal="center"/>
    </xf>
    <xf numFmtId="0" fontId="6" fillId="11" borderId="20" xfId="40" applyFont="1" applyFill="1" applyBorder="1" applyAlignment="1">
      <alignment horizontal="center"/>
    </xf>
    <xf numFmtId="0" fontId="3" fillId="11" borderId="21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24" xfId="0" applyNumberFormat="1" applyFont="1" applyBorder="1" applyAlignment="1">
      <alignment/>
    </xf>
    <xf numFmtId="0" fontId="3" fillId="5" borderId="22" xfId="0" applyFont="1" applyFill="1" applyBorder="1" applyAlignment="1">
      <alignment/>
    </xf>
    <xf numFmtId="4" fontId="1" fillId="0" borderId="0" xfId="0" applyNumberFormat="1" applyFont="1" applyAlignment="1">
      <alignment/>
    </xf>
    <xf numFmtId="0" fontId="3" fillId="0" borderId="22" xfId="0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11" borderId="15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  <xf numFmtId="0" fontId="3" fillId="11" borderId="25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0" fontId="3" fillId="11" borderId="26" xfId="0" applyFont="1" applyFill="1" applyBorder="1" applyAlignment="1">
      <alignment horizontal="center"/>
    </xf>
    <xf numFmtId="0" fontId="3" fillId="11" borderId="27" xfId="0" applyFont="1" applyFill="1" applyBorder="1" applyAlignment="1">
      <alignment horizontal="center"/>
    </xf>
    <xf numFmtId="0" fontId="3" fillId="11" borderId="0" xfId="0" applyFont="1" applyFill="1" applyAlignment="1">
      <alignment/>
    </xf>
    <xf numFmtId="0" fontId="3" fillId="11" borderId="28" xfId="0" applyFont="1" applyFill="1" applyBorder="1" applyAlignment="1">
      <alignment horizontal="center"/>
    </xf>
    <xf numFmtId="0" fontId="3" fillId="11" borderId="29" xfId="0" applyFont="1" applyFill="1" applyBorder="1" applyAlignment="1">
      <alignment horizontal="center"/>
    </xf>
    <xf numFmtId="4" fontId="1" fillId="0" borderId="30" xfId="0" applyNumberFormat="1" applyFont="1" applyBorder="1" applyAlignment="1">
      <alignment/>
    </xf>
    <xf numFmtId="4" fontId="1" fillId="0" borderId="31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7" fillId="5" borderId="32" xfId="0" applyFont="1" applyFill="1" applyBorder="1" applyAlignment="1">
      <alignment/>
    </xf>
    <xf numFmtId="0" fontId="3" fillId="5" borderId="25" xfId="0" applyFont="1" applyFill="1" applyBorder="1" applyAlignment="1">
      <alignment/>
    </xf>
    <xf numFmtId="4" fontId="3" fillId="0" borderId="33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8" fillId="5" borderId="22" xfId="0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17" borderId="35" xfId="0" applyFont="1" applyFill="1" applyBorder="1" applyAlignment="1">
      <alignment horizontal="center"/>
    </xf>
    <xf numFmtId="0" fontId="3" fillId="17" borderId="36" xfId="0" applyFont="1" applyFill="1" applyBorder="1" applyAlignment="1">
      <alignment horizontal="center"/>
    </xf>
    <xf numFmtId="0" fontId="11" fillId="17" borderId="12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11" fillId="17" borderId="11" xfId="0" applyFont="1" applyFill="1" applyBorder="1" applyAlignment="1">
      <alignment horizontal="center"/>
    </xf>
    <xf numFmtId="0" fontId="3" fillId="17" borderId="18" xfId="0" applyFont="1" applyFill="1" applyBorder="1" applyAlignment="1">
      <alignment horizontal="center"/>
    </xf>
    <xf numFmtId="0" fontId="3" fillId="17" borderId="29" xfId="0" applyFont="1" applyFill="1" applyBorder="1" applyAlignment="1">
      <alignment horizontal="center"/>
    </xf>
    <xf numFmtId="0" fontId="11" fillId="17" borderId="21" xfId="0" applyFont="1" applyFill="1" applyBorder="1" applyAlignment="1">
      <alignment horizontal="center"/>
    </xf>
    <xf numFmtId="0" fontId="11" fillId="17" borderId="14" xfId="0" applyFont="1" applyFill="1" applyBorder="1" applyAlignment="1">
      <alignment horizontal="center"/>
    </xf>
    <xf numFmtId="0" fontId="9" fillId="0" borderId="22" xfId="0" applyFont="1" applyBorder="1" applyAlignment="1">
      <alignment/>
    </xf>
    <xf numFmtId="4" fontId="1" fillId="0" borderId="30" xfId="0" applyNumberFormat="1" applyFont="1" applyBorder="1" applyAlignment="1">
      <alignment horizontal="right"/>
    </xf>
    <xf numFmtId="4" fontId="1" fillId="0" borderId="37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165" fontId="3" fillId="0" borderId="22" xfId="0" applyNumberFormat="1" applyFont="1" applyBorder="1" applyAlignment="1">
      <alignment/>
    </xf>
    <xf numFmtId="165" fontId="3" fillId="0" borderId="37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1" fillId="0" borderId="30" xfId="0" applyFont="1" applyBorder="1" applyAlignment="1">
      <alignment/>
    </xf>
    <xf numFmtId="4" fontId="1" fillId="0" borderId="22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4" fontId="3" fillId="0" borderId="22" xfId="0" applyNumberFormat="1" applyFont="1" applyBorder="1" applyAlignment="1">
      <alignment/>
    </xf>
    <xf numFmtId="0" fontId="3" fillId="10" borderId="22" xfId="0" applyFont="1" applyFill="1" applyBorder="1" applyAlignment="1">
      <alignment/>
    </xf>
    <xf numFmtId="0" fontId="3" fillId="5" borderId="30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165" fontId="12" fillId="10" borderId="22" xfId="0" applyNumberFormat="1" applyFont="1" applyFill="1" applyBorder="1" applyAlignment="1">
      <alignment horizontal="right"/>
    </xf>
    <xf numFmtId="165" fontId="12" fillId="0" borderId="22" xfId="0" applyNumberFormat="1" applyFont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0" fontId="0" fillId="34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22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9" fillId="35" borderId="22" xfId="0" applyFont="1" applyFill="1" applyBorder="1" applyAlignment="1">
      <alignment/>
    </xf>
    <xf numFmtId="4" fontId="60" fillId="35" borderId="22" xfId="0" applyNumberFormat="1" applyFont="1" applyFill="1" applyBorder="1" applyAlignment="1">
      <alignment/>
    </xf>
    <xf numFmtId="0" fontId="15" fillId="0" borderId="22" xfId="0" applyFont="1" applyBorder="1" applyAlignment="1">
      <alignment/>
    </xf>
    <xf numFmtId="3" fontId="16" fillId="0" borderId="22" xfId="0" applyNumberFormat="1" applyFont="1" applyBorder="1" applyAlignment="1">
      <alignment/>
    </xf>
    <xf numFmtId="0" fontId="14" fillId="5" borderId="22" xfId="0" applyFont="1" applyFill="1" applyBorder="1" applyAlignment="1">
      <alignment horizontal="center"/>
    </xf>
    <xf numFmtId="0" fontId="14" fillId="11" borderId="22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0" fontId="14" fillId="0" borderId="22" xfId="0" applyFont="1" applyBorder="1" applyAlignment="1">
      <alignment/>
    </xf>
    <xf numFmtId="4" fontId="15" fillId="0" borderId="22" xfId="0" applyNumberFormat="1" applyFont="1" applyBorder="1" applyAlignment="1">
      <alignment/>
    </xf>
    <xf numFmtId="0" fontId="14" fillId="0" borderId="22" xfId="0" applyFont="1" applyBorder="1" applyAlignment="1">
      <alignment horizontal="left"/>
    </xf>
    <xf numFmtId="0" fontId="15" fillId="36" borderId="22" xfId="0" applyFont="1" applyFill="1" applyBorder="1" applyAlignment="1">
      <alignment/>
    </xf>
    <xf numFmtId="4" fontId="15" fillId="36" borderId="22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4" fontId="14" fillId="0" borderId="22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4" fontId="15" fillId="37" borderId="22" xfId="0" applyNumberFormat="1" applyFont="1" applyFill="1" applyBorder="1" applyAlignment="1">
      <alignment/>
    </xf>
    <xf numFmtId="0" fontId="15" fillId="0" borderId="23" xfId="0" applyFont="1" applyBorder="1" applyAlignment="1">
      <alignment/>
    </xf>
    <xf numFmtId="4" fontId="15" fillId="0" borderId="38" xfId="0" applyNumberFormat="1" applyFont="1" applyBorder="1" applyAlignment="1">
      <alignment/>
    </xf>
    <xf numFmtId="0" fontId="61" fillId="35" borderId="23" xfId="0" applyFont="1" applyFill="1" applyBorder="1" applyAlignment="1">
      <alignment/>
    </xf>
    <xf numFmtId="4" fontId="61" fillId="35" borderId="18" xfId="0" applyNumberFormat="1" applyFont="1" applyFill="1" applyBorder="1" applyAlignment="1">
      <alignment/>
    </xf>
    <xf numFmtId="4" fontId="61" fillId="35" borderId="39" xfId="0" applyNumberFormat="1" applyFont="1" applyFill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9" fillId="17" borderId="26" xfId="0" applyFont="1" applyFill="1" applyBorder="1" applyAlignment="1">
      <alignment/>
    </xf>
    <xf numFmtId="0" fontId="9" fillId="17" borderId="27" xfId="0" applyFont="1" applyFill="1" applyBorder="1" applyAlignment="1">
      <alignment/>
    </xf>
    <xf numFmtId="4" fontId="10" fillId="17" borderId="18" xfId="0" applyNumberFormat="1" applyFont="1" applyFill="1" applyBorder="1" applyAlignment="1">
      <alignment horizontal="center"/>
    </xf>
    <xf numFmtId="0" fontId="10" fillId="17" borderId="15" xfId="0" applyFont="1" applyFill="1" applyBorder="1" applyAlignment="1">
      <alignment horizontal="center"/>
    </xf>
    <xf numFmtId="0" fontId="10" fillId="17" borderId="17" xfId="0" applyFont="1" applyFill="1" applyBorder="1" applyAlignment="1">
      <alignment horizontal="center"/>
    </xf>
    <xf numFmtId="4" fontId="10" fillId="17" borderId="32" xfId="0" applyNumberFormat="1" applyFont="1" applyFill="1" applyBorder="1" applyAlignment="1">
      <alignment horizontal="center"/>
    </xf>
    <xf numFmtId="4" fontId="10" fillId="17" borderId="39" xfId="0" applyNumberFormat="1" applyFont="1" applyFill="1" applyBorder="1" applyAlignment="1">
      <alignment horizontal="center"/>
    </xf>
    <xf numFmtId="4" fontId="10" fillId="17" borderId="40" xfId="0" applyNumberFormat="1" applyFont="1" applyFill="1" applyBorder="1" applyAlignment="1">
      <alignment horizontal="center"/>
    </xf>
    <xf numFmtId="4" fontId="10" fillId="17" borderId="34" xfId="0" applyNumberFormat="1" applyFont="1" applyFill="1" applyBorder="1" applyAlignment="1">
      <alignment horizontal="center"/>
    </xf>
    <xf numFmtId="0" fontId="18" fillId="0" borderId="30" xfId="0" applyFont="1" applyBorder="1" applyAlignment="1">
      <alignment/>
    </xf>
    <xf numFmtId="4" fontId="18" fillId="0" borderId="22" xfId="0" applyNumberFormat="1" applyFont="1" applyBorder="1" applyAlignment="1">
      <alignment/>
    </xf>
    <xf numFmtId="4" fontId="18" fillId="0" borderId="23" xfId="0" applyNumberFormat="1" applyFont="1" applyBorder="1" applyAlignment="1">
      <alignment/>
    </xf>
    <xf numFmtId="4" fontId="18" fillId="0" borderId="31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11" fillId="0" borderId="22" xfId="0" applyFont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0" fillId="17" borderId="27" xfId="0" applyFont="1" applyFill="1" applyBorder="1" applyAlignment="1">
      <alignment/>
    </xf>
    <xf numFmtId="4" fontId="10" fillId="17" borderId="15" xfId="0" applyNumberFormat="1" applyFont="1" applyFill="1" applyBorder="1" applyAlignment="1">
      <alignment horizontal="center"/>
    </xf>
    <xf numFmtId="4" fontId="10" fillId="17" borderId="41" xfId="0" applyNumberFormat="1" applyFont="1" applyFill="1" applyBorder="1" applyAlignment="1">
      <alignment horizontal="center"/>
    </xf>
    <xf numFmtId="4" fontId="10" fillId="17" borderId="42" xfId="0" applyNumberFormat="1" applyFont="1" applyFill="1" applyBorder="1" applyAlignment="1">
      <alignment horizontal="center"/>
    </xf>
    <xf numFmtId="4" fontId="10" fillId="17" borderId="20" xfId="0" applyNumberFormat="1" applyFont="1" applyFill="1" applyBorder="1" applyAlignment="1">
      <alignment horizontal="center"/>
    </xf>
    <xf numFmtId="4" fontId="10" fillId="17" borderId="19" xfId="0" applyNumberFormat="1" applyFont="1" applyFill="1" applyBorder="1" applyAlignment="1">
      <alignment horizontal="center"/>
    </xf>
    <xf numFmtId="4" fontId="18" fillId="0" borderId="30" xfId="0" applyNumberFormat="1" applyFont="1" applyBorder="1" applyAlignment="1">
      <alignment/>
    </xf>
    <xf numFmtId="4" fontId="15" fillId="37" borderId="23" xfId="0" applyNumberFormat="1" applyFont="1" applyFill="1" applyBorder="1" applyAlignment="1">
      <alignment/>
    </xf>
    <xf numFmtId="16" fontId="18" fillId="0" borderId="22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2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" fontId="10" fillId="17" borderId="12" xfId="0" applyNumberFormat="1" applyFont="1" applyFill="1" applyBorder="1" applyAlignment="1">
      <alignment horizontal="center"/>
    </xf>
    <xf numFmtId="4" fontId="10" fillId="17" borderId="10" xfId="0" applyNumberFormat="1" applyFont="1" applyFill="1" applyBorder="1" applyAlignment="1">
      <alignment horizontal="center"/>
    </xf>
    <xf numFmtId="4" fontId="10" fillId="17" borderId="11" xfId="0" applyNumberFormat="1" applyFont="1" applyFill="1" applyBorder="1" applyAlignment="1">
      <alignment horizontal="center"/>
    </xf>
    <xf numFmtId="4" fontId="10" fillId="17" borderId="13" xfId="0" applyNumberFormat="1" applyFont="1" applyFill="1" applyBorder="1" applyAlignment="1">
      <alignment horizontal="center"/>
    </xf>
    <xf numFmtId="4" fontId="10" fillId="17" borderId="14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11" fillId="0" borderId="30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17" borderId="22" xfId="0" applyFont="1" applyFill="1" applyBorder="1" applyAlignment="1">
      <alignment/>
    </xf>
    <xf numFmtId="0" fontId="10" fillId="5" borderId="22" xfId="0" applyFont="1" applyFill="1" applyBorder="1" applyAlignment="1">
      <alignment/>
    </xf>
    <xf numFmtId="0" fontId="10" fillId="5" borderId="22" xfId="0" applyFont="1" applyFill="1" applyBorder="1" applyAlignment="1">
      <alignment horizontal="center"/>
    </xf>
    <xf numFmtId="0" fontId="21" fillId="5" borderId="22" xfId="0" applyFont="1" applyFill="1" applyBorder="1" applyAlignment="1">
      <alignment horizontal="center"/>
    </xf>
    <xf numFmtId="165" fontId="15" fillId="0" borderId="22" xfId="0" applyNumberFormat="1" applyFont="1" applyBorder="1" applyAlignment="1">
      <alignment horizontal="right"/>
    </xf>
    <xf numFmtId="4" fontId="15" fillId="0" borderId="22" xfId="0" applyNumberFormat="1" applyFont="1" applyBorder="1" applyAlignment="1">
      <alignment horizontal="right"/>
    </xf>
    <xf numFmtId="4" fontId="62" fillId="0" borderId="0" xfId="0" applyNumberFormat="1" applyFont="1" applyAlignment="1">
      <alignment horizontal="right"/>
    </xf>
    <xf numFmtId="4" fontId="18" fillId="0" borderId="22" xfId="0" applyNumberFormat="1" applyFont="1" applyFill="1" applyBorder="1" applyAlignment="1">
      <alignment horizontal="right"/>
    </xf>
    <xf numFmtId="4" fontId="62" fillId="0" borderId="22" xfId="0" applyNumberFormat="1" applyFont="1" applyBorder="1" applyAlignment="1">
      <alignment horizontal="right"/>
    </xf>
    <xf numFmtId="4" fontId="62" fillId="0" borderId="22" xfId="0" applyNumberFormat="1" applyFont="1" applyBorder="1" applyAlignment="1">
      <alignment/>
    </xf>
    <xf numFmtId="0" fontId="63" fillId="5" borderId="22" xfId="0" applyFont="1" applyFill="1" applyBorder="1" applyAlignment="1">
      <alignment/>
    </xf>
    <xf numFmtId="4" fontId="63" fillId="5" borderId="22" xfId="0" applyNumberFormat="1" applyFont="1" applyFill="1" applyBorder="1" applyAlignment="1">
      <alignment/>
    </xf>
    <xf numFmtId="4" fontId="11" fillId="5" borderId="43" xfId="0" applyNumberFormat="1" applyFont="1" applyFill="1" applyBorder="1" applyAlignment="1">
      <alignment horizontal="center"/>
    </xf>
    <xf numFmtId="4" fontId="63" fillId="5" borderId="44" xfId="0" applyNumberFormat="1" applyFont="1" applyFill="1" applyBorder="1" applyAlignment="1">
      <alignment horizontal="center"/>
    </xf>
    <xf numFmtId="3" fontId="18" fillId="0" borderId="38" xfId="0" applyNumberFormat="1" applyFont="1" applyBorder="1" applyAlignment="1">
      <alignment horizontal="center"/>
    </xf>
    <xf numFmtId="1" fontId="62" fillId="0" borderId="45" xfId="0" applyNumberFormat="1" applyFont="1" applyBorder="1" applyAlignment="1">
      <alignment horizontal="center"/>
    </xf>
    <xf numFmtId="166" fontId="0" fillId="0" borderId="22" xfId="0" applyNumberFormat="1" applyBorder="1" applyAlignment="1">
      <alignment/>
    </xf>
    <xf numFmtId="0" fontId="15" fillId="11" borderId="22" xfId="0" applyFont="1" applyFill="1" applyBorder="1" applyAlignment="1">
      <alignment/>
    </xf>
    <xf numFmtId="4" fontId="61" fillId="35" borderId="32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0" borderId="22" xfId="0" applyBorder="1" applyAlignment="1">
      <alignment/>
    </xf>
    <xf numFmtId="4" fontId="22" fillId="0" borderId="0" xfId="0" applyNumberFormat="1" applyFont="1" applyAlignment="1">
      <alignment/>
    </xf>
    <xf numFmtId="4" fontId="0" fillId="0" borderId="38" xfId="0" applyNumberFormat="1" applyBorder="1" applyAlignment="1">
      <alignment/>
    </xf>
    <xf numFmtId="14" fontId="12" fillId="0" borderId="0" xfId="0" applyNumberFormat="1" applyFont="1" applyAlignment="1">
      <alignment horizontal="right"/>
    </xf>
    <xf numFmtId="0" fontId="6" fillId="11" borderId="33" xfId="4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3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4" fontId="1" fillId="0" borderId="0" xfId="0" applyNumberFormat="1" applyFont="1" applyBorder="1" applyAlignment="1">
      <alignment/>
    </xf>
    <xf numFmtId="165" fontId="1" fillId="0" borderId="37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5" fillId="0" borderId="37" xfId="0" applyNumberFormat="1" applyFont="1" applyBorder="1" applyAlignment="1">
      <alignment/>
    </xf>
    <xf numFmtId="4" fontId="15" fillId="0" borderId="22" xfId="0" applyNumberFormat="1" applyFont="1" applyBorder="1" applyAlignment="1">
      <alignment/>
    </xf>
    <xf numFmtId="4" fontId="15" fillId="0" borderId="23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1" fillId="0" borderId="23" xfId="0" applyFont="1" applyBorder="1" applyAlignment="1">
      <alignment wrapText="1"/>
    </xf>
    <xf numFmtId="0" fontId="14" fillId="0" borderId="22" xfId="0" applyFont="1" applyBorder="1" applyAlignment="1">
      <alignment/>
    </xf>
    <xf numFmtId="4" fontId="63" fillId="0" borderId="22" xfId="0" applyNumberFormat="1" applyFont="1" applyBorder="1" applyAlignment="1">
      <alignment wrapText="1"/>
    </xf>
    <xf numFmtId="4" fontId="63" fillId="0" borderId="23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65" fontId="15" fillId="0" borderId="22" xfId="0" applyNumberFormat="1" applyFont="1" applyFill="1" applyBorder="1" applyAlignment="1">
      <alignment horizontal="right"/>
    </xf>
    <xf numFmtId="4" fontId="15" fillId="0" borderId="22" xfId="0" applyNumberFormat="1" applyFont="1" applyFill="1" applyBorder="1" applyAlignment="1">
      <alignment horizontal="right"/>
    </xf>
    <xf numFmtId="166" fontId="0" fillId="0" borderId="0" xfId="0" applyNumberFormat="1" applyBorder="1" applyAlignment="1">
      <alignment/>
    </xf>
    <xf numFmtId="4" fontId="62" fillId="0" borderId="22" xfId="0" applyNumberFormat="1" applyFont="1" applyBorder="1" applyAlignment="1">
      <alignment wrapText="1"/>
    </xf>
    <xf numFmtId="165" fontId="1" fillId="0" borderId="0" xfId="0" applyNumberFormat="1" applyFont="1" applyAlignment="1">
      <alignment/>
    </xf>
    <xf numFmtId="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2" fontId="3" fillId="17" borderId="11" xfId="0" applyNumberFormat="1" applyFont="1" applyFill="1" applyBorder="1" applyAlignment="1">
      <alignment wrapText="1"/>
    </xf>
    <xf numFmtId="2" fontId="3" fillId="17" borderId="14" xfId="0" applyNumberFormat="1" applyFont="1" applyFill="1" applyBorder="1" applyAlignment="1">
      <alignment wrapText="1"/>
    </xf>
    <xf numFmtId="0" fontId="6" fillId="0" borderId="22" xfId="0" applyFont="1" applyBorder="1" applyAlignment="1">
      <alignment/>
    </xf>
    <xf numFmtId="0" fontId="3" fillId="0" borderId="22" xfId="0" applyFont="1" applyBorder="1" applyAlignment="1">
      <alignment/>
    </xf>
    <xf numFmtId="2" fontId="3" fillId="0" borderId="22" xfId="0" applyNumberFormat="1" applyFont="1" applyBorder="1" applyAlignment="1">
      <alignment/>
    </xf>
    <xf numFmtId="2" fontId="58" fillId="0" borderId="22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2" fontId="3" fillId="10" borderId="22" xfId="0" applyNumberFormat="1" applyFont="1" applyFill="1" applyBorder="1" applyAlignment="1">
      <alignment/>
    </xf>
    <xf numFmtId="2" fontId="0" fillId="0" borderId="22" xfId="0" applyNumberFormat="1" applyBorder="1" applyAlignment="1">
      <alignment/>
    </xf>
    <xf numFmtId="0" fontId="3" fillId="11" borderId="46" xfId="0" applyFont="1" applyFill="1" applyBorder="1" applyAlignment="1">
      <alignment horizontal="center"/>
    </xf>
    <xf numFmtId="0" fontId="3" fillId="11" borderId="47" xfId="0" applyFont="1" applyFill="1" applyBorder="1" applyAlignment="1">
      <alignment horizontal="center"/>
    </xf>
    <xf numFmtId="0" fontId="3" fillId="17" borderId="48" xfId="0" applyFont="1" applyFill="1" applyBorder="1" applyAlignment="1">
      <alignment horizontal="center"/>
    </xf>
    <xf numFmtId="0" fontId="0" fillId="17" borderId="39" xfId="0" applyFont="1" applyFill="1" applyBorder="1" applyAlignment="1">
      <alignment/>
    </xf>
    <xf numFmtId="0" fontId="10" fillId="17" borderId="11" xfId="0" applyFont="1" applyFill="1" applyBorder="1" applyAlignment="1">
      <alignment horizontal="center"/>
    </xf>
    <xf numFmtId="0" fontId="9" fillId="17" borderId="14" xfId="0" applyFont="1" applyFill="1" applyBorder="1" applyAlignment="1">
      <alignment horizontal="center"/>
    </xf>
    <xf numFmtId="0" fontId="3" fillId="17" borderId="49" xfId="0" applyFont="1" applyFill="1" applyBorder="1" applyAlignment="1">
      <alignment horizontal="center"/>
    </xf>
    <xf numFmtId="0" fontId="0" fillId="17" borderId="41" xfId="0" applyFont="1" applyFill="1" applyBorder="1" applyAlignment="1">
      <alignment horizontal="center"/>
    </xf>
    <xf numFmtId="0" fontId="3" fillId="17" borderId="32" xfId="0" applyFont="1" applyFill="1" applyBorder="1" applyAlignment="1">
      <alignment/>
    </xf>
    <xf numFmtId="0" fontId="0" fillId="17" borderId="34" xfId="0" applyFill="1" applyBorder="1" applyAlignment="1">
      <alignment/>
    </xf>
    <xf numFmtId="0" fontId="3" fillId="0" borderId="23" xfId="0" applyFont="1" applyBorder="1" applyAlignment="1">
      <alignment/>
    </xf>
    <xf numFmtId="0" fontId="0" fillId="0" borderId="37" xfId="0" applyBorder="1" applyAlignment="1">
      <alignment/>
    </xf>
    <xf numFmtId="0" fontId="8" fillId="5" borderId="22" xfId="0" applyFont="1" applyFill="1" applyBorder="1" applyAlignment="1">
      <alignment horizontal="center"/>
    </xf>
    <xf numFmtId="0" fontId="3" fillId="17" borderId="42" xfId="0" applyFont="1" applyFill="1" applyBorder="1" applyAlignment="1">
      <alignment horizontal="center"/>
    </xf>
    <xf numFmtId="0" fontId="0" fillId="17" borderId="40" xfId="0" applyFont="1" applyFill="1" applyBorder="1" applyAlignment="1">
      <alignment/>
    </xf>
    <xf numFmtId="0" fontId="9" fillId="0" borderId="50" xfId="0" applyFont="1" applyBorder="1" applyAlignment="1">
      <alignment/>
    </xf>
    <xf numFmtId="0" fontId="0" fillId="0" borderId="51" xfId="0" applyBorder="1" applyAlignment="1">
      <alignment/>
    </xf>
    <xf numFmtId="0" fontId="3" fillId="11" borderId="11" xfId="0" applyFont="1" applyFill="1" applyBorder="1" applyAlignment="1">
      <alignment horizontal="center" wrapText="1"/>
    </xf>
    <xf numFmtId="0" fontId="3" fillId="11" borderId="14" xfId="0" applyFont="1" applyFill="1" applyBorder="1" applyAlignment="1">
      <alignment horizontal="center" wrapText="1"/>
    </xf>
    <xf numFmtId="0" fontId="3" fillId="11" borderId="48" xfId="0" applyFont="1" applyFill="1" applyBorder="1" applyAlignment="1">
      <alignment horizontal="center"/>
    </xf>
    <xf numFmtId="0" fontId="1" fillId="11" borderId="39" xfId="0" applyFont="1" applyFill="1" applyBorder="1" applyAlignment="1">
      <alignment horizontal="center"/>
    </xf>
    <xf numFmtId="0" fontId="3" fillId="11" borderId="39" xfId="0" applyFont="1" applyFill="1" applyBorder="1" applyAlignment="1">
      <alignment horizontal="center"/>
    </xf>
    <xf numFmtId="0" fontId="8" fillId="5" borderId="22" xfId="0" applyNumberFormat="1" applyFont="1" applyFill="1" applyBorder="1" applyAlignment="1">
      <alignment horizontal="center"/>
    </xf>
    <xf numFmtId="0" fontId="64" fillId="5" borderId="22" xfId="0" applyFont="1" applyFill="1" applyBorder="1" applyAlignment="1">
      <alignment horizontal="center"/>
    </xf>
    <xf numFmtId="0" fontId="3" fillId="11" borderId="36" xfId="0" applyFont="1" applyFill="1" applyBorder="1" applyAlignment="1">
      <alignment horizontal="center" wrapText="1"/>
    </xf>
    <xf numFmtId="0" fontId="3" fillId="11" borderId="19" xfId="0" applyFont="1" applyFill="1" applyBorder="1" applyAlignment="1">
      <alignment horizontal="center" wrapText="1"/>
    </xf>
    <xf numFmtId="0" fontId="0" fillId="11" borderId="14" xfId="0" applyFill="1" applyBorder="1" applyAlignment="1">
      <alignment horizontal="center" wrapText="1"/>
    </xf>
    <xf numFmtId="0" fontId="6" fillId="11" borderId="48" xfId="40" applyFont="1" applyFill="1" applyBorder="1" applyAlignment="1">
      <alignment horizontal="center"/>
    </xf>
    <xf numFmtId="0" fontId="6" fillId="11" borderId="42" xfId="0" applyFont="1" applyFill="1" applyBorder="1" applyAlignment="1">
      <alignment horizontal="center"/>
    </xf>
    <xf numFmtId="0" fontId="6" fillId="11" borderId="39" xfId="40" applyFont="1" applyFill="1" applyBorder="1" applyAlignment="1">
      <alignment horizontal="center"/>
    </xf>
    <xf numFmtId="0" fontId="3" fillId="11" borderId="52" xfId="0" applyFont="1" applyFill="1" applyBorder="1" applyAlignment="1">
      <alignment horizontal="center"/>
    </xf>
    <xf numFmtId="0" fontId="1" fillId="11" borderId="47" xfId="0" applyFont="1" applyFill="1" applyBorder="1" applyAlignment="1">
      <alignment horizontal="center"/>
    </xf>
    <xf numFmtId="0" fontId="11" fillId="17" borderId="10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3" xfId="0" applyBorder="1" applyAlignment="1">
      <alignment/>
    </xf>
    <xf numFmtId="0" fontId="0" fillId="0" borderId="51" xfId="0" applyBorder="1" applyAlignment="1">
      <alignment/>
    </xf>
    <xf numFmtId="0" fontId="0" fillId="0" borderId="23" xfId="0" applyBorder="1" applyAlignment="1">
      <alignment/>
    </xf>
    <xf numFmtId="4" fontId="10" fillId="17" borderId="11" xfId="0" applyNumberFormat="1" applyFont="1" applyFill="1" applyBorder="1" applyAlignment="1">
      <alignment horizontal="center" wrapText="1"/>
    </xf>
    <xf numFmtId="0" fontId="0" fillId="17" borderId="14" xfId="0" applyFill="1" applyBorder="1" applyAlignment="1">
      <alignment horizontal="center" wrapText="1"/>
    </xf>
    <xf numFmtId="4" fontId="10" fillId="17" borderId="54" xfId="0" applyNumberFormat="1" applyFont="1" applyFill="1" applyBorder="1" applyAlignment="1">
      <alignment horizontal="center"/>
    </xf>
    <xf numFmtId="0" fontId="0" fillId="17" borderId="39" xfId="0" applyFill="1" applyBorder="1" applyAlignment="1">
      <alignment horizontal="center"/>
    </xf>
    <xf numFmtId="4" fontId="10" fillId="17" borderId="14" xfId="0" applyNumberFormat="1" applyFont="1" applyFill="1" applyBorder="1" applyAlignment="1">
      <alignment horizontal="center" wrapText="1"/>
    </xf>
    <xf numFmtId="4" fontId="10" fillId="17" borderId="48" xfId="0" applyNumberFormat="1" applyFont="1" applyFill="1" applyBorder="1" applyAlignment="1">
      <alignment horizontal="center"/>
    </xf>
    <xf numFmtId="4" fontId="10" fillId="17" borderId="39" xfId="0" applyNumberFormat="1" applyFont="1" applyFill="1" applyBorder="1" applyAlignment="1">
      <alignment horizontal="center"/>
    </xf>
    <xf numFmtId="0" fontId="9" fillId="17" borderId="54" xfId="0" applyFont="1" applyFill="1" applyBorder="1" applyAlignment="1">
      <alignment horizontal="center"/>
    </xf>
    <xf numFmtId="0" fontId="0" fillId="17" borderId="54" xfId="0" applyFill="1" applyBorder="1" applyAlignment="1">
      <alignment/>
    </xf>
    <xf numFmtId="0" fontId="0" fillId="17" borderId="39" xfId="0" applyFill="1" applyBorder="1" applyAlignment="1">
      <alignment/>
    </xf>
    <xf numFmtId="0" fontId="10" fillId="17" borderId="23" xfId="0" applyFont="1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10" fillId="17" borderId="11" xfId="0" applyFont="1" applyFill="1" applyBorder="1" applyAlignment="1">
      <alignment/>
    </xf>
    <xf numFmtId="0" fontId="9" fillId="17" borderId="14" xfId="0" applyFont="1" applyFill="1" applyBorder="1" applyAlignment="1">
      <alignment/>
    </xf>
    <xf numFmtId="0" fontId="10" fillId="17" borderId="55" xfId="0" applyFont="1" applyFill="1" applyBorder="1" applyAlignment="1">
      <alignment horizontal="center"/>
    </xf>
    <xf numFmtId="0" fontId="9" fillId="17" borderId="41" xfId="0" applyFont="1" applyFill="1" applyBorder="1" applyAlignment="1">
      <alignment horizontal="center"/>
    </xf>
    <xf numFmtId="0" fontId="9" fillId="17" borderId="39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02"/>
  <sheetViews>
    <sheetView view="pageLayout" workbookViewId="0" topLeftCell="A61">
      <selection activeCell="I66" sqref="I66:J66"/>
    </sheetView>
  </sheetViews>
  <sheetFormatPr defaultColWidth="9.140625" defaultRowHeight="15"/>
  <cols>
    <col min="1" max="1" width="9.57421875" style="0" customWidth="1"/>
    <col min="2" max="2" width="14.28125" style="0" customWidth="1"/>
    <col min="3" max="3" width="11.7109375" style="0" customWidth="1"/>
    <col min="4" max="4" width="11.57421875" style="0" customWidth="1"/>
    <col min="5" max="10" width="11.7109375" style="0" customWidth="1"/>
    <col min="11" max="14" width="0" style="0" hidden="1" customWidth="1"/>
    <col min="15" max="16" width="11.7109375" style="0" customWidth="1"/>
    <col min="17" max="17" width="0" style="0" hidden="1" customWidth="1"/>
    <col min="18" max="22" width="11.7109375" style="0" customWidth="1"/>
    <col min="23" max="23" width="13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4" spans="1:2" s="3" customFormat="1" ht="15">
      <c r="A4" s="2" t="s">
        <v>0</v>
      </c>
      <c r="B4" s="2"/>
    </row>
    <row r="5" s="3" customFormat="1" ht="11.25"/>
    <row r="6" s="3" customFormat="1" ht="11.25"/>
    <row r="7" s="3" customFormat="1" ht="12" thickBot="1"/>
    <row r="8" spans="1:22" s="3" customFormat="1" ht="15.75" thickBot="1">
      <c r="A8" s="4" t="s">
        <v>1</v>
      </c>
      <c r="B8" s="5"/>
      <c r="C8" s="268" t="s">
        <v>2</v>
      </c>
      <c r="D8" s="261"/>
      <c r="E8" s="268" t="s">
        <v>3</v>
      </c>
      <c r="F8" s="261"/>
      <c r="G8" s="268" t="s">
        <v>4</v>
      </c>
      <c r="H8" s="261"/>
      <c r="I8" s="268" t="s">
        <v>5</v>
      </c>
      <c r="J8" s="269"/>
      <c r="K8" s="6"/>
      <c r="L8" s="7" t="s">
        <v>6</v>
      </c>
      <c r="M8" s="8"/>
      <c r="N8" s="9" t="s">
        <v>7</v>
      </c>
      <c r="O8" s="268" t="s">
        <v>8</v>
      </c>
      <c r="P8" s="270"/>
      <c r="Q8" s="10"/>
      <c r="R8" s="10"/>
      <c r="S8" s="27" t="s">
        <v>21</v>
      </c>
      <c r="T8" s="27"/>
      <c r="U8" s="10"/>
      <c r="V8" s="10"/>
    </row>
    <row r="9" spans="1:22" s="3" customFormat="1" ht="15.75" thickBot="1">
      <c r="A9" s="11" t="s">
        <v>9</v>
      </c>
      <c r="B9" s="12" t="s">
        <v>10</v>
      </c>
      <c r="C9" s="13" t="s">
        <v>11</v>
      </c>
      <c r="D9" s="14" t="s">
        <v>12</v>
      </c>
      <c r="E9" s="15" t="s">
        <v>11</v>
      </c>
      <c r="F9" s="16" t="s">
        <v>13</v>
      </c>
      <c r="G9" s="13" t="s">
        <v>11</v>
      </c>
      <c r="H9" s="17" t="s">
        <v>14</v>
      </c>
      <c r="I9" s="14" t="s">
        <v>11</v>
      </c>
      <c r="J9" s="18" t="s">
        <v>13</v>
      </c>
      <c r="K9" s="19"/>
      <c r="L9" s="20" t="s">
        <v>15</v>
      </c>
      <c r="M9" s="8"/>
      <c r="N9" s="21" t="s">
        <v>16</v>
      </c>
      <c r="O9" s="13" t="s">
        <v>11</v>
      </c>
      <c r="P9" s="208" t="s">
        <v>13</v>
      </c>
      <c r="Q9" s="10"/>
      <c r="R9" s="10"/>
      <c r="S9" s="22" t="s">
        <v>24</v>
      </c>
      <c r="T9" s="23">
        <f>I22+O22</f>
        <v>23944.57</v>
      </c>
      <c r="U9" s="10"/>
      <c r="V9" s="10"/>
    </row>
    <row r="10" spans="1:22" s="3" customFormat="1" ht="15">
      <c r="A10" s="22" t="s">
        <v>17</v>
      </c>
      <c r="B10" s="22" t="s">
        <v>35</v>
      </c>
      <c r="C10" s="28">
        <v>17947.61</v>
      </c>
      <c r="D10" s="23">
        <v>24841.13</v>
      </c>
      <c r="E10" s="28">
        <v>2889.57</v>
      </c>
      <c r="F10" s="24">
        <v>3999.43</v>
      </c>
      <c r="G10" s="24">
        <v>127.08</v>
      </c>
      <c r="H10" s="24">
        <v>179.61</v>
      </c>
      <c r="I10" s="24">
        <v>919.43</v>
      </c>
      <c r="J10" s="24">
        <v>883.25</v>
      </c>
      <c r="K10" s="24"/>
      <c r="L10" s="24"/>
      <c r="M10" s="24"/>
      <c r="N10" s="24"/>
      <c r="O10" s="24">
        <v>935.89</v>
      </c>
      <c r="P10" s="23">
        <v>1317.68</v>
      </c>
      <c r="Q10" s="10"/>
      <c r="R10" s="10"/>
      <c r="S10" s="22" t="s">
        <v>27</v>
      </c>
      <c r="T10" s="23">
        <f>J22+P22</f>
        <v>25151.269999999997</v>
      </c>
      <c r="U10" s="10"/>
      <c r="V10" s="10"/>
    </row>
    <row r="11" spans="1:22" s="3" customFormat="1" ht="15">
      <c r="A11" s="22" t="s">
        <v>19</v>
      </c>
      <c r="B11" s="22" t="s">
        <v>127</v>
      </c>
      <c r="C11" s="23">
        <v>17947.61</v>
      </c>
      <c r="D11" s="23">
        <v>24860.47</v>
      </c>
      <c r="E11" s="23">
        <v>2889.57</v>
      </c>
      <c r="F11" s="24">
        <v>4002.54</v>
      </c>
      <c r="G11" s="24">
        <v>127.08</v>
      </c>
      <c r="H11" s="24">
        <v>179.61</v>
      </c>
      <c r="I11" s="24">
        <v>1049.61</v>
      </c>
      <c r="J11" s="24">
        <v>896.05</v>
      </c>
      <c r="K11" s="23"/>
      <c r="L11" s="23"/>
      <c r="M11" s="25"/>
      <c r="N11" s="26"/>
      <c r="O11" s="24">
        <v>913.64</v>
      </c>
      <c r="P11" s="23">
        <v>1284.92</v>
      </c>
      <c r="Q11" s="10"/>
      <c r="R11" s="10"/>
      <c r="U11" s="10"/>
      <c r="V11" s="10"/>
    </row>
    <row r="12" spans="1:22" s="3" customFormat="1" ht="15">
      <c r="A12" s="22" t="s">
        <v>22</v>
      </c>
      <c r="B12" s="22" t="s">
        <v>18</v>
      </c>
      <c r="C12" s="23">
        <v>17947.61</v>
      </c>
      <c r="D12" s="23">
        <v>24821.79</v>
      </c>
      <c r="E12" s="23">
        <v>2889.57</v>
      </c>
      <c r="F12" s="24">
        <v>3996.32</v>
      </c>
      <c r="G12" s="24">
        <v>127.08</v>
      </c>
      <c r="H12" s="24">
        <v>179.61</v>
      </c>
      <c r="I12" s="24">
        <v>873.63</v>
      </c>
      <c r="J12" s="24">
        <v>767.72</v>
      </c>
      <c r="K12" s="23"/>
      <c r="L12" s="23"/>
      <c r="M12" s="25"/>
      <c r="N12" s="26"/>
      <c r="O12" s="24">
        <v>833.56</v>
      </c>
      <c r="P12" s="23">
        <v>1139.32</v>
      </c>
      <c r="Q12" s="10"/>
      <c r="R12" s="10"/>
      <c r="U12" s="10"/>
      <c r="V12" s="10"/>
    </row>
    <row r="13" spans="1:22" s="3" customFormat="1" ht="15">
      <c r="A13" s="22" t="s">
        <v>25</v>
      </c>
      <c r="B13" s="22" t="s">
        <v>20</v>
      </c>
      <c r="C13" s="23">
        <v>17947.61</v>
      </c>
      <c r="D13" s="23">
        <v>24853.73</v>
      </c>
      <c r="E13" s="23">
        <v>2889.57</v>
      </c>
      <c r="F13" s="24">
        <v>4001.46</v>
      </c>
      <c r="G13" s="24">
        <v>41.81</v>
      </c>
      <c r="H13" s="24">
        <v>57.69</v>
      </c>
      <c r="I13" s="24">
        <v>1053.63</v>
      </c>
      <c r="J13" s="24">
        <v>869.3</v>
      </c>
      <c r="K13" s="23"/>
      <c r="L13" s="23"/>
      <c r="M13" s="25"/>
      <c r="N13" s="26"/>
      <c r="O13" s="24">
        <v>911.52</v>
      </c>
      <c r="P13" s="23">
        <v>1168.37</v>
      </c>
      <c r="Q13" s="10"/>
      <c r="R13" s="10"/>
      <c r="U13" s="10"/>
      <c r="V13" s="10"/>
    </row>
    <row r="14" spans="1:22" s="3" customFormat="1" ht="15">
      <c r="A14" s="22" t="s">
        <v>28</v>
      </c>
      <c r="B14" s="22" t="s">
        <v>23</v>
      </c>
      <c r="C14" s="23">
        <v>17969.49</v>
      </c>
      <c r="D14" s="23">
        <v>24890.43</v>
      </c>
      <c r="E14" s="23">
        <v>2893.09</v>
      </c>
      <c r="F14" s="24">
        <v>4007.36</v>
      </c>
      <c r="G14" s="24">
        <v>41.81</v>
      </c>
      <c r="H14" s="24">
        <v>57.69</v>
      </c>
      <c r="I14" s="24">
        <v>1098.19</v>
      </c>
      <c r="J14" s="24">
        <v>880.95</v>
      </c>
      <c r="K14" s="23"/>
      <c r="L14" s="23"/>
      <c r="M14" s="25"/>
      <c r="N14" s="26"/>
      <c r="O14" s="24">
        <v>860.37</v>
      </c>
      <c r="P14" s="23">
        <v>1170.96</v>
      </c>
      <c r="Q14" s="10"/>
      <c r="R14" s="10"/>
      <c r="S14" s="10"/>
      <c r="T14" s="10"/>
      <c r="U14" s="10"/>
      <c r="V14" s="10"/>
    </row>
    <row r="15" spans="1:22" s="3" customFormat="1" ht="15">
      <c r="A15" s="22" t="s">
        <v>29</v>
      </c>
      <c r="B15" s="22" t="s">
        <v>26</v>
      </c>
      <c r="C15" s="23">
        <v>17969.49</v>
      </c>
      <c r="D15" s="23">
        <v>24890.43</v>
      </c>
      <c r="E15" s="23">
        <v>2893.09</v>
      </c>
      <c r="F15" s="24">
        <v>4007.36</v>
      </c>
      <c r="G15" s="24">
        <v>44.49</v>
      </c>
      <c r="H15" s="24">
        <v>60.37</v>
      </c>
      <c r="I15" s="24">
        <v>1189.44</v>
      </c>
      <c r="J15" s="23">
        <v>926.08</v>
      </c>
      <c r="K15" s="23"/>
      <c r="L15" s="23"/>
      <c r="M15" s="25"/>
      <c r="N15" s="26"/>
      <c r="O15" s="24">
        <v>1049.58</v>
      </c>
      <c r="P15" s="23">
        <v>1324.47</v>
      </c>
      <c r="Q15" s="10"/>
      <c r="R15" s="10"/>
      <c r="S15" s="10"/>
      <c r="T15" s="10"/>
      <c r="U15" s="10"/>
      <c r="V15" s="10"/>
    </row>
    <row r="16" spans="1:22" s="3" customFormat="1" ht="15">
      <c r="A16" s="22" t="s">
        <v>30</v>
      </c>
      <c r="B16" s="22" t="s">
        <v>130</v>
      </c>
      <c r="C16" s="23">
        <v>17969.49</v>
      </c>
      <c r="D16" s="23">
        <v>24890.43</v>
      </c>
      <c r="E16" s="23">
        <v>2893.09</v>
      </c>
      <c r="F16" s="24">
        <v>4007.36</v>
      </c>
      <c r="G16" s="24">
        <v>44.49</v>
      </c>
      <c r="H16" s="24">
        <v>60.37</v>
      </c>
      <c r="I16" s="24">
        <v>1189.44</v>
      </c>
      <c r="J16" s="23">
        <v>926.08</v>
      </c>
      <c r="K16" s="23"/>
      <c r="L16" s="23"/>
      <c r="M16" s="25"/>
      <c r="N16" s="26"/>
      <c r="O16" s="24">
        <v>1049.58</v>
      </c>
      <c r="P16" s="23">
        <v>1324.47</v>
      </c>
      <c r="Q16" s="10"/>
      <c r="R16" s="10"/>
      <c r="S16" s="10"/>
      <c r="T16" s="10"/>
      <c r="U16" s="10"/>
      <c r="V16" s="10"/>
    </row>
    <row r="17" spans="1:22" s="3" customFormat="1" ht="15">
      <c r="A17" s="22" t="s">
        <v>31</v>
      </c>
      <c r="B17" s="22" t="s">
        <v>131</v>
      </c>
      <c r="C17" s="23">
        <v>17969.49</v>
      </c>
      <c r="D17" s="23">
        <v>24890.43</v>
      </c>
      <c r="E17" s="23">
        <v>2893.09</v>
      </c>
      <c r="F17" s="24">
        <v>4007.36</v>
      </c>
      <c r="G17" s="24">
        <v>44.49</v>
      </c>
      <c r="H17" s="24">
        <v>60.37</v>
      </c>
      <c r="I17" s="24">
        <v>1189.44</v>
      </c>
      <c r="J17" s="23">
        <v>926.08</v>
      </c>
      <c r="K17" s="23"/>
      <c r="L17" s="23"/>
      <c r="M17" s="25"/>
      <c r="N17" s="26"/>
      <c r="O17" s="24">
        <v>1049.58</v>
      </c>
      <c r="P17" s="23">
        <v>1324.47</v>
      </c>
      <c r="Q17" s="10"/>
      <c r="R17" s="10"/>
      <c r="S17" s="10"/>
      <c r="T17" s="10"/>
      <c r="U17" s="10"/>
      <c r="V17" s="10"/>
    </row>
    <row r="18" spans="1:22" s="3" customFormat="1" ht="15">
      <c r="A18" s="22" t="s">
        <v>32</v>
      </c>
      <c r="B18" s="22" t="s">
        <v>132</v>
      </c>
      <c r="C18" s="23">
        <v>17969.49</v>
      </c>
      <c r="D18" s="23">
        <v>24890.43</v>
      </c>
      <c r="E18" s="23">
        <v>2893.09</v>
      </c>
      <c r="F18" s="24">
        <v>4007.36</v>
      </c>
      <c r="G18" s="24">
        <v>44.49</v>
      </c>
      <c r="H18" s="24">
        <v>60.37</v>
      </c>
      <c r="I18" s="24">
        <v>1189.44</v>
      </c>
      <c r="J18" s="23">
        <v>926.08</v>
      </c>
      <c r="K18" s="23"/>
      <c r="L18" s="23"/>
      <c r="M18" s="25"/>
      <c r="N18" s="26"/>
      <c r="O18" s="24">
        <v>1049.58</v>
      </c>
      <c r="P18" s="23">
        <v>1324.47</v>
      </c>
      <c r="Q18" s="10"/>
      <c r="R18" s="10"/>
      <c r="S18" s="10"/>
      <c r="T18" s="10"/>
      <c r="U18" s="10"/>
      <c r="V18" s="10"/>
    </row>
    <row r="19" spans="1:22" s="3" customFormat="1" ht="15">
      <c r="A19" s="22" t="s">
        <v>33</v>
      </c>
      <c r="B19" s="22" t="s">
        <v>133</v>
      </c>
      <c r="C19" s="23">
        <v>17969.49</v>
      </c>
      <c r="D19" s="23">
        <v>24890.43</v>
      </c>
      <c r="E19" s="23">
        <v>2893.09</v>
      </c>
      <c r="F19" s="24">
        <v>4007.36</v>
      </c>
      <c r="G19" s="24">
        <v>44.49</v>
      </c>
      <c r="H19" s="24">
        <v>60.37</v>
      </c>
      <c r="I19" s="24">
        <v>900</v>
      </c>
      <c r="J19" s="23">
        <v>810</v>
      </c>
      <c r="K19" s="23"/>
      <c r="L19" s="23"/>
      <c r="M19" s="25"/>
      <c r="N19" s="26"/>
      <c r="O19" s="24">
        <v>750</v>
      </c>
      <c r="P19" s="23">
        <v>950</v>
      </c>
      <c r="Q19" s="10"/>
      <c r="R19" s="10"/>
      <c r="S19" s="10"/>
      <c r="T19" s="10"/>
      <c r="U19" s="10"/>
      <c r="V19" s="10"/>
    </row>
    <row r="20" spans="1:22" s="3" customFormat="1" ht="15">
      <c r="A20" s="22" t="s">
        <v>34</v>
      </c>
      <c r="B20" s="22" t="s">
        <v>134</v>
      </c>
      <c r="C20" s="23">
        <v>17969.49</v>
      </c>
      <c r="D20" s="23">
        <v>24890.43</v>
      </c>
      <c r="E20" s="23">
        <v>2893.09</v>
      </c>
      <c r="F20" s="24">
        <v>4007.36</v>
      </c>
      <c r="G20" s="24">
        <v>44.49</v>
      </c>
      <c r="H20" s="24">
        <v>60.37</v>
      </c>
      <c r="I20" s="24">
        <v>900</v>
      </c>
      <c r="J20" s="23">
        <v>810</v>
      </c>
      <c r="K20" s="23"/>
      <c r="L20" s="23"/>
      <c r="M20" s="25"/>
      <c r="N20" s="26"/>
      <c r="O20" s="24">
        <v>750</v>
      </c>
      <c r="P20" s="23">
        <v>950</v>
      </c>
      <c r="Q20" s="10"/>
      <c r="R20" s="10"/>
      <c r="S20" s="10"/>
      <c r="T20" s="10"/>
      <c r="U20" s="10"/>
      <c r="V20" s="10"/>
    </row>
    <row r="21" spans="1:22" s="3" customFormat="1" ht="15">
      <c r="A21" s="22" t="s">
        <v>36</v>
      </c>
      <c r="B21" s="22" t="s">
        <v>135</v>
      </c>
      <c r="C21" s="23">
        <v>17969.49</v>
      </c>
      <c r="D21" s="23">
        <v>24890.43</v>
      </c>
      <c r="E21" s="23">
        <v>2893.09</v>
      </c>
      <c r="F21" s="24">
        <v>4007.36</v>
      </c>
      <c r="G21" s="24">
        <v>44.49</v>
      </c>
      <c r="H21" s="24">
        <v>60.37</v>
      </c>
      <c r="I21" s="24">
        <v>1189.44</v>
      </c>
      <c r="J21" s="23">
        <v>926.08</v>
      </c>
      <c r="K21" s="23"/>
      <c r="L21" s="23"/>
      <c r="M21" s="25"/>
      <c r="N21" s="26"/>
      <c r="O21" s="24">
        <v>1049.58</v>
      </c>
      <c r="P21" s="23">
        <v>1324.47</v>
      </c>
      <c r="Q21" s="10"/>
      <c r="R21" s="10"/>
      <c r="S21" s="10"/>
      <c r="T21" s="10"/>
      <c r="U21" s="10"/>
      <c r="V21" s="10"/>
    </row>
    <row r="22" spans="1:22" s="35" customFormat="1" ht="15">
      <c r="A22" s="29"/>
      <c r="B22" s="29" t="s">
        <v>38</v>
      </c>
      <c r="C22" s="30">
        <f aca="true" t="shared" si="0" ref="C22:J22">SUM(C10:C21)</f>
        <v>215546.36</v>
      </c>
      <c r="D22" s="30">
        <f t="shared" si="0"/>
        <v>298500.56</v>
      </c>
      <c r="E22" s="30">
        <f t="shared" si="0"/>
        <v>34703</v>
      </c>
      <c r="F22" s="31">
        <f t="shared" si="0"/>
        <v>48058.630000000005</v>
      </c>
      <c r="G22" s="31">
        <f t="shared" si="0"/>
        <v>776.2900000000001</v>
      </c>
      <c r="H22" s="31">
        <f t="shared" si="0"/>
        <v>1076.8</v>
      </c>
      <c r="I22" s="30">
        <f t="shared" si="0"/>
        <v>12741.690000000002</v>
      </c>
      <c r="J22" s="30">
        <f t="shared" si="0"/>
        <v>10547.67</v>
      </c>
      <c r="K22" s="30"/>
      <c r="L22" s="30"/>
      <c r="M22" s="32"/>
      <c r="N22" s="33"/>
      <c r="O22" s="30">
        <f>SUM(O10:O21)</f>
        <v>11202.88</v>
      </c>
      <c r="P22" s="30">
        <f>SUM(P10:P21)</f>
        <v>14603.599999999999</v>
      </c>
      <c r="Q22" s="34"/>
      <c r="R22" s="34"/>
      <c r="S22" s="34"/>
      <c r="T22" s="34"/>
      <c r="U22" s="34"/>
      <c r="V22" s="34"/>
    </row>
    <row r="23" spans="1:22" s="3" customFormat="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36"/>
      <c r="Q23" s="10"/>
      <c r="R23" s="10"/>
      <c r="S23" s="10"/>
      <c r="T23" s="10"/>
      <c r="U23" s="10"/>
      <c r="V23" s="10"/>
    </row>
    <row r="24" spans="1:22" s="3" customFormat="1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s="3" customFormat="1" ht="15">
      <c r="A25" s="37" t="s">
        <v>39</v>
      </c>
      <c r="B25" s="3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s="3" customFormat="1" ht="15.75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3" customFormat="1" ht="15.75" thickBot="1">
      <c r="A27" s="9" t="s">
        <v>1</v>
      </c>
      <c r="B27" s="7"/>
      <c r="C27" s="260" t="s">
        <v>2</v>
      </c>
      <c r="D27" s="261"/>
      <c r="E27" s="260" t="s">
        <v>3</v>
      </c>
      <c r="F27" s="261"/>
      <c r="G27" s="260" t="s">
        <v>4</v>
      </c>
      <c r="H27" s="261"/>
      <c r="I27" s="260" t="s">
        <v>5</v>
      </c>
      <c r="J27" s="262"/>
      <c r="K27" s="8"/>
      <c r="L27" s="8"/>
      <c r="M27" s="8"/>
      <c r="N27" s="8"/>
      <c r="O27" s="260" t="s">
        <v>8</v>
      </c>
      <c r="P27" s="262"/>
      <c r="Q27" s="10"/>
      <c r="R27" s="10"/>
      <c r="S27" s="27" t="s">
        <v>21</v>
      </c>
      <c r="T27" s="27"/>
      <c r="U27" s="10"/>
      <c r="V27" s="10"/>
    </row>
    <row r="28" spans="1:22" s="3" customFormat="1" ht="15.75" thickBot="1">
      <c r="A28" s="21" t="s">
        <v>9</v>
      </c>
      <c r="B28" s="20" t="s">
        <v>10</v>
      </c>
      <c r="C28" s="38" t="s">
        <v>11</v>
      </c>
      <c r="D28" s="39" t="s">
        <v>12</v>
      </c>
      <c r="E28" s="40" t="s">
        <v>11</v>
      </c>
      <c r="F28" s="41" t="s">
        <v>13</v>
      </c>
      <c r="G28" s="38" t="s">
        <v>11</v>
      </c>
      <c r="H28" s="42" t="s">
        <v>14</v>
      </c>
      <c r="I28" s="39" t="s">
        <v>11</v>
      </c>
      <c r="J28" s="43" t="s">
        <v>13</v>
      </c>
      <c r="K28" s="8"/>
      <c r="L28" s="8"/>
      <c r="M28" s="8"/>
      <c r="N28" s="8"/>
      <c r="O28" s="38" t="s">
        <v>11</v>
      </c>
      <c r="P28" s="18" t="s">
        <v>13</v>
      </c>
      <c r="Q28" s="10"/>
      <c r="R28" s="10"/>
      <c r="S28" s="22" t="s">
        <v>24</v>
      </c>
      <c r="T28" s="23">
        <f>I41+O41</f>
        <v>4078.4700000000003</v>
      </c>
      <c r="U28" s="10"/>
      <c r="V28" s="10"/>
    </row>
    <row r="29" spans="1:22" s="3" customFormat="1" ht="15">
      <c r="A29" s="22" t="s">
        <v>40</v>
      </c>
      <c r="B29" s="22" t="s">
        <v>35</v>
      </c>
      <c r="C29" s="23">
        <v>3414.02</v>
      </c>
      <c r="D29" s="23">
        <v>5074.24</v>
      </c>
      <c r="E29" s="23">
        <v>549.66</v>
      </c>
      <c r="F29" s="24">
        <v>816.95</v>
      </c>
      <c r="G29" s="24">
        <v>36.24</v>
      </c>
      <c r="H29" s="24">
        <v>50.79</v>
      </c>
      <c r="I29" s="23">
        <v>81.64</v>
      </c>
      <c r="J29" s="23">
        <v>330.53</v>
      </c>
      <c r="K29" s="25"/>
      <c r="L29" s="25"/>
      <c r="M29" s="25"/>
      <c r="N29" s="25"/>
      <c r="O29" s="23">
        <v>273.2</v>
      </c>
      <c r="P29" s="23">
        <v>410.97</v>
      </c>
      <c r="Q29" s="10"/>
      <c r="R29" s="10"/>
      <c r="S29" s="22" t="s">
        <v>27</v>
      </c>
      <c r="T29" s="23">
        <f>J41+P41</f>
        <v>9317.899999999998</v>
      </c>
      <c r="U29" s="10"/>
      <c r="V29" s="10"/>
    </row>
    <row r="30" spans="1:22" s="3" customFormat="1" ht="15">
      <c r="A30" s="22" t="s">
        <v>41</v>
      </c>
      <c r="B30" s="22" t="s">
        <v>127</v>
      </c>
      <c r="C30" s="23">
        <v>3411.77</v>
      </c>
      <c r="D30" s="23">
        <v>5074.24</v>
      </c>
      <c r="E30" s="23">
        <v>549.3</v>
      </c>
      <c r="F30" s="24">
        <v>816.95</v>
      </c>
      <c r="G30" s="24">
        <v>36.24</v>
      </c>
      <c r="H30" s="24">
        <v>50.79</v>
      </c>
      <c r="I30" s="23">
        <v>91.47</v>
      </c>
      <c r="J30" s="23">
        <v>392.54</v>
      </c>
      <c r="K30" s="25"/>
      <c r="L30" s="25"/>
      <c r="M30" s="25"/>
      <c r="N30" s="25"/>
      <c r="O30" s="23">
        <v>267.15</v>
      </c>
      <c r="P30" s="23">
        <v>453.54</v>
      </c>
      <c r="Q30" s="10"/>
      <c r="R30" s="10"/>
      <c r="U30" s="10"/>
      <c r="V30" s="10"/>
    </row>
    <row r="31" spans="1:22" s="3" customFormat="1" ht="15">
      <c r="A31" s="22" t="s">
        <v>42</v>
      </c>
      <c r="B31" s="22" t="s">
        <v>18</v>
      </c>
      <c r="C31" s="23">
        <v>3378.6</v>
      </c>
      <c r="D31" s="23">
        <v>5086.92</v>
      </c>
      <c r="E31" s="23">
        <v>543.96</v>
      </c>
      <c r="F31" s="24">
        <v>819</v>
      </c>
      <c r="G31" s="24">
        <v>36.24</v>
      </c>
      <c r="H31" s="24">
        <v>50.79</v>
      </c>
      <c r="I31" s="23">
        <v>80.2</v>
      </c>
      <c r="J31" s="23">
        <v>346.49</v>
      </c>
      <c r="K31" s="25"/>
      <c r="L31" s="25"/>
      <c r="M31" s="25"/>
      <c r="N31" s="25"/>
      <c r="O31" s="23">
        <v>187.33</v>
      </c>
      <c r="P31" s="23">
        <v>427.79</v>
      </c>
      <c r="Q31" s="10"/>
      <c r="R31" s="10"/>
      <c r="U31" s="10"/>
      <c r="V31" s="10"/>
    </row>
    <row r="32" spans="1:22" s="3" customFormat="1" ht="15">
      <c r="A32" s="22" t="s">
        <v>25</v>
      </c>
      <c r="B32" s="22" t="s">
        <v>20</v>
      </c>
      <c r="C32" s="23">
        <v>3428.53</v>
      </c>
      <c r="D32" s="23">
        <v>5075.26</v>
      </c>
      <c r="E32" s="23">
        <v>552</v>
      </c>
      <c r="F32" s="24">
        <v>817.11</v>
      </c>
      <c r="G32" s="24">
        <v>12.05</v>
      </c>
      <c r="H32" s="24">
        <v>18.44</v>
      </c>
      <c r="I32" s="23">
        <v>161.48</v>
      </c>
      <c r="J32" s="23">
        <v>346.04</v>
      </c>
      <c r="K32" s="23"/>
      <c r="L32" s="23"/>
      <c r="M32" s="25"/>
      <c r="N32" s="26"/>
      <c r="O32" s="23">
        <v>210.87</v>
      </c>
      <c r="P32" s="23">
        <v>434.85</v>
      </c>
      <c r="Q32" s="10"/>
      <c r="R32" s="10"/>
      <c r="U32" s="10"/>
      <c r="V32" s="10"/>
    </row>
    <row r="33" spans="1:22" s="3" customFormat="1" ht="15">
      <c r="A33" s="22" t="s">
        <v>28</v>
      </c>
      <c r="B33" s="22" t="s">
        <v>23</v>
      </c>
      <c r="C33" s="23">
        <v>3424.01</v>
      </c>
      <c r="D33" s="23">
        <v>5079.48</v>
      </c>
      <c r="E33" s="23">
        <v>551.27</v>
      </c>
      <c r="F33" s="24">
        <v>817.8</v>
      </c>
      <c r="G33" s="24">
        <v>12.05</v>
      </c>
      <c r="H33" s="24">
        <v>18.44</v>
      </c>
      <c r="I33" s="23">
        <v>88.49</v>
      </c>
      <c r="J33" s="23">
        <v>352.74</v>
      </c>
      <c r="K33" s="23"/>
      <c r="L33" s="23"/>
      <c r="M33" s="25"/>
      <c r="N33" s="26"/>
      <c r="O33" s="23">
        <v>235.49</v>
      </c>
      <c r="P33" s="23">
        <v>390.66</v>
      </c>
      <c r="Q33" s="10"/>
      <c r="R33" s="10"/>
      <c r="S33" s="10"/>
      <c r="T33" s="10"/>
      <c r="U33" s="10"/>
      <c r="V33" s="10"/>
    </row>
    <row r="34" spans="1:22" s="3" customFormat="1" ht="15">
      <c r="A34" s="22" t="s">
        <v>29</v>
      </c>
      <c r="B34" s="22" t="s">
        <v>26</v>
      </c>
      <c r="C34" s="23">
        <v>3430.78</v>
      </c>
      <c r="D34" s="23">
        <v>5079.48</v>
      </c>
      <c r="E34" s="23">
        <v>552.36</v>
      </c>
      <c r="F34" s="24">
        <v>817.8</v>
      </c>
      <c r="G34" s="24">
        <v>12.05</v>
      </c>
      <c r="H34" s="24">
        <v>18.44</v>
      </c>
      <c r="I34" s="23">
        <v>91.47</v>
      </c>
      <c r="J34" s="23">
        <v>378.45</v>
      </c>
      <c r="K34" s="23"/>
      <c r="L34" s="23"/>
      <c r="M34" s="25"/>
      <c r="N34" s="26"/>
      <c r="O34" s="23">
        <v>288.22</v>
      </c>
      <c r="P34" s="23">
        <v>467.9</v>
      </c>
      <c r="Q34" s="10"/>
      <c r="R34" s="10"/>
      <c r="S34" s="10"/>
      <c r="T34" s="10"/>
      <c r="U34" s="10"/>
      <c r="V34" s="10"/>
    </row>
    <row r="35" spans="1:22" s="3" customFormat="1" ht="15">
      <c r="A35" s="22" t="s">
        <v>30</v>
      </c>
      <c r="B35" s="22" t="s">
        <v>130</v>
      </c>
      <c r="C35" s="23">
        <v>3430.78</v>
      </c>
      <c r="D35" s="23">
        <v>5079.48</v>
      </c>
      <c r="E35" s="23">
        <v>552.36</v>
      </c>
      <c r="F35" s="24">
        <v>817.8</v>
      </c>
      <c r="G35" s="24">
        <v>12.05</v>
      </c>
      <c r="H35" s="24">
        <v>18.44</v>
      </c>
      <c r="I35" s="23">
        <v>91.47</v>
      </c>
      <c r="J35" s="23">
        <v>378.45</v>
      </c>
      <c r="K35" s="212"/>
      <c r="L35" s="212"/>
      <c r="M35" s="25"/>
      <c r="N35" s="212"/>
      <c r="O35" s="23">
        <v>288.22</v>
      </c>
      <c r="P35" s="23">
        <v>467.9</v>
      </c>
      <c r="Q35" s="10"/>
      <c r="R35" s="10"/>
      <c r="S35" s="10"/>
      <c r="T35" s="10"/>
      <c r="U35" s="10"/>
      <c r="V35" s="10"/>
    </row>
    <row r="36" spans="1:22" s="3" customFormat="1" ht="15">
      <c r="A36" s="22" t="s">
        <v>31</v>
      </c>
      <c r="B36" s="22" t="s">
        <v>131</v>
      </c>
      <c r="C36" s="23">
        <v>3430.78</v>
      </c>
      <c r="D36" s="23">
        <v>5079.48</v>
      </c>
      <c r="E36" s="23">
        <v>552.36</v>
      </c>
      <c r="F36" s="24">
        <v>817.8</v>
      </c>
      <c r="G36" s="24">
        <v>12.05</v>
      </c>
      <c r="H36" s="24">
        <v>18.44</v>
      </c>
      <c r="I36" s="23">
        <v>91.47</v>
      </c>
      <c r="J36" s="23">
        <v>378.45</v>
      </c>
      <c r="K36" s="212"/>
      <c r="L36" s="212"/>
      <c r="M36" s="25"/>
      <c r="N36" s="212"/>
      <c r="O36" s="23">
        <v>288.22</v>
      </c>
      <c r="P36" s="23">
        <v>467.9</v>
      </c>
      <c r="Q36" s="10"/>
      <c r="R36" s="10"/>
      <c r="S36" s="10"/>
      <c r="T36" s="10"/>
      <c r="U36" s="10"/>
      <c r="V36" s="10"/>
    </row>
    <row r="37" spans="1:22" s="3" customFormat="1" ht="15">
      <c r="A37" s="22" t="s">
        <v>32</v>
      </c>
      <c r="B37" s="22" t="s">
        <v>132</v>
      </c>
      <c r="C37" s="23">
        <v>3430.78</v>
      </c>
      <c r="D37" s="23">
        <v>5079.48</v>
      </c>
      <c r="E37" s="23">
        <v>552.36</v>
      </c>
      <c r="F37" s="24">
        <v>817.8</v>
      </c>
      <c r="G37" s="24">
        <v>12.05</v>
      </c>
      <c r="H37" s="24">
        <v>18.44</v>
      </c>
      <c r="I37" s="23">
        <v>91.47</v>
      </c>
      <c r="J37" s="23">
        <v>378.45</v>
      </c>
      <c r="K37" s="212"/>
      <c r="L37" s="212"/>
      <c r="M37" s="25"/>
      <c r="N37" s="212"/>
      <c r="O37" s="23">
        <v>288.22</v>
      </c>
      <c r="P37" s="23">
        <v>467.9</v>
      </c>
      <c r="Q37" s="10"/>
      <c r="R37" s="10"/>
      <c r="S37" s="10"/>
      <c r="T37" s="10"/>
      <c r="U37" s="10"/>
      <c r="V37" s="10"/>
    </row>
    <row r="38" spans="1:22" s="3" customFormat="1" ht="15">
      <c r="A38" s="22" t="s">
        <v>33</v>
      </c>
      <c r="B38" s="22" t="s">
        <v>133</v>
      </c>
      <c r="C38" s="23">
        <v>3430.78</v>
      </c>
      <c r="D38" s="23">
        <v>5079.48</v>
      </c>
      <c r="E38" s="23">
        <v>552.36</v>
      </c>
      <c r="F38" s="24">
        <v>817.8</v>
      </c>
      <c r="G38" s="24">
        <v>12.05</v>
      </c>
      <c r="H38" s="24">
        <v>18.44</v>
      </c>
      <c r="I38" s="23">
        <v>60</v>
      </c>
      <c r="J38" s="23">
        <v>250</v>
      </c>
      <c r="K38" s="212"/>
      <c r="L38" s="212"/>
      <c r="M38" s="25"/>
      <c r="N38" s="212"/>
      <c r="O38" s="23">
        <v>190</v>
      </c>
      <c r="P38" s="23">
        <v>350</v>
      </c>
      <c r="Q38" s="10"/>
      <c r="R38" s="10"/>
      <c r="S38" s="10"/>
      <c r="T38" s="10"/>
      <c r="U38" s="10"/>
      <c r="V38" s="10"/>
    </row>
    <row r="39" spans="1:22" s="3" customFormat="1" ht="15">
      <c r="A39" s="22" t="s">
        <v>34</v>
      </c>
      <c r="B39" s="22" t="s">
        <v>134</v>
      </c>
      <c r="C39" s="23">
        <v>3430.78</v>
      </c>
      <c r="D39" s="23">
        <v>5079.48</v>
      </c>
      <c r="E39" s="23">
        <v>552.36</v>
      </c>
      <c r="F39" s="24">
        <v>817.8</v>
      </c>
      <c r="G39" s="24">
        <v>12.05</v>
      </c>
      <c r="H39" s="24">
        <v>18.44</v>
      </c>
      <c r="I39" s="23">
        <v>60</v>
      </c>
      <c r="J39" s="23">
        <v>250</v>
      </c>
      <c r="K39" s="212"/>
      <c r="L39" s="212"/>
      <c r="M39" s="25"/>
      <c r="N39" s="212"/>
      <c r="O39" s="23">
        <v>190</v>
      </c>
      <c r="P39" s="23">
        <v>350</v>
      </c>
      <c r="Q39" s="10"/>
      <c r="R39" s="10"/>
      <c r="S39" s="10"/>
      <c r="T39" s="10"/>
      <c r="U39" s="10"/>
      <c r="V39" s="10"/>
    </row>
    <row r="40" spans="1:22" s="3" customFormat="1" ht="15">
      <c r="A40" s="22" t="s">
        <v>36</v>
      </c>
      <c r="B40" s="22" t="s">
        <v>135</v>
      </c>
      <c r="C40" s="23">
        <v>3430.78</v>
      </c>
      <c r="D40" s="23">
        <v>5079.48</v>
      </c>
      <c r="E40" s="23">
        <v>552.36</v>
      </c>
      <c r="F40" s="24">
        <v>817.8</v>
      </c>
      <c r="G40" s="24">
        <v>12.05</v>
      </c>
      <c r="H40" s="24">
        <v>18.44</v>
      </c>
      <c r="I40" s="23">
        <v>94.17</v>
      </c>
      <c r="J40" s="23">
        <v>378.45</v>
      </c>
      <c r="K40" s="212"/>
      <c r="L40" s="212"/>
      <c r="M40" s="25"/>
      <c r="N40" s="212"/>
      <c r="O40" s="23">
        <v>288.22</v>
      </c>
      <c r="P40" s="23">
        <v>467.9</v>
      </c>
      <c r="Q40" s="10"/>
      <c r="R40" s="10"/>
      <c r="S40" s="10"/>
      <c r="T40" s="10"/>
      <c r="U40" s="10"/>
      <c r="V40" s="10"/>
    </row>
    <row r="41" spans="1:22" s="35" customFormat="1" ht="15">
      <c r="A41" s="29"/>
      <c r="B41" s="29" t="s">
        <v>38</v>
      </c>
      <c r="C41" s="30">
        <f aca="true" t="shared" si="1" ref="C41:J41">SUM(C29:C40)</f>
        <v>41072.38999999999</v>
      </c>
      <c r="D41" s="30">
        <f t="shared" si="1"/>
        <v>60946.499999999985</v>
      </c>
      <c r="E41" s="30">
        <f t="shared" si="1"/>
        <v>6612.709999999999</v>
      </c>
      <c r="F41" s="31">
        <f t="shared" si="1"/>
        <v>9812.41</v>
      </c>
      <c r="G41" s="31">
        <f t="shared" si="1"/>
        <v>217.17000000000007</v>
      </c>
      <c r="H41" s="31">
        <f t="shared" si="1"/>
        <v>318.33</v>
      </c>
      <c r="I41" s="30">
        <f t="shared" si="1"/>
        <v>1083.3300000000002</v>
      </c>
      <c r="J41" s="30">
        <f t="shared" si="1"/>
        <v>4160.589999999999</v>
      </c>
      <c r="K41" s="32"/>
      <c r="L41" s="32"/>
      <c r="M41" s="32"/>
      <c r="N41" s="32"/>
      <c r="O41" s="30">
        <f>SUM(O29:O40)</f>
        <v>2995.1400000000003</v>
      </c>
      <c r="P41" s="30">
        <f>SUM(P29:P40)</f>
        <v>5157.3099999999995</v>
      </c>
      <c r="Q41" s="34"/>
      <c r="R41" s="34"/>
      <c r="S41" s="34"/>
      <c r="T41" s="34"/>
      <c r="U41" s="34"/>
      <c r="V41" s="34"/>
    </row>
    <row r="42" spans="1:22" s="3" customFormat="1" ht="15">
      <c r="A42" s="10"/>
      <c r="B42" s="10"/>
      <c r="C42" s="25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3" customFormat="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44"/>
      <c r="R43" s="44"/>
      <c r="S43" s="10"/>
      <c r="T43" s="10"/>
      <c r="U43" s="10"/>
      <c r="V43" s="10"/>
    </row>
    <row r="44" spans="1:22" s="3" customFormat="1" ht="15">
      <c r="A44" s="37" t="s">
        <v>43</v>
      </c>
      <c r="B44" s="37"/>
      <c r="C44" s="37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3" customFormat="1" ht="15.75" thickBo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3" customFormat="1" ht="15">
      <c r="A46" s="45" t="s">
        <v>1</v>
      </c>
      <c r="B46" s="46"/>
      <c r="C46" s="241" t="s">
        <v>2</v>
      </c>
      <c r="D46" s="242"/>
      <c r="E46" s="258" t="s">
        <v>44</v>
      </c>
      <c r="F46" s="241" t="s">
        <v>3</v>
      </c>
      <c r="G46" s="242"/>
      <c r="H46" s="258" t="s">
        <v>45</v>
      </c>
      <c r="I46" s="241" t="s">
        <v>8</v>
      </c>
      <c r="J46" s="242"/>
      <c r="K46" s="47"/>
      <c r="L46" s="47"/>
      <c r="M46" s="47"/>
      <c r="N46" s="47"/>
      <c r="O46" s="265" t="s">
        <v>46</v>
      </c>
      <c r="P46" s="241" t="s">
        <v>47</v>
      </c>
      <c r="Q46" s="271"/>
      <c r="R46" s="272"/>
      <c r="S46" s="258" t="s">
        <v>48</v>
      </c>
      <c r="T46" s="241" t="s">
        <v>4</v>
      </c>
      <c r="U46" s="242"/>
      <c r="V46" s="258" t="s">
        <v>49</v>
      </c>
    </row>
    <row r="47" spans="1:22" s="3" customFormat="1" ht="15.75" thickBot="1">
      <c r="A47" s="38" t="s">
        <v>9</v>
      </c>
      <c r="B47" s="40" t="s">
        <v>10</v>
      </c>
      <c r="C47" s="48" t="s">
        <v>11</v>
      </c>
      <c r="D47" s="49" t="s">
        <v>14</v>
      </c>
      <c r="E47" s="267"/>
      <c r="F47" s="48" t="s">
        <v>11</v>
      </c>
      <c r="G47" s="49" t="s">
        <v>14</v>
      </c>
      <c r="H47" s="259"/>
      <c r="I47" s="48" t="s">
        <v>11</v>
      </c>
      <c r="J47" s="49" t="s">
        <v>14</v>
      </c>
      <c r="K47" s="47"/>
      <c r="L47" s="47"/>
      <c r="M47" s="47"/>
      <c r="N47" s="47"/>
      <c r="O47" s="266"/>
      <c r="P47" s="48" t="s">
        <v>11</v>
      </c>
      <c r="Q47" s="49" t="s">
        <v>14</v>
      </c>
      <c r="R47" s="49" t="s">
        <v>14</v>
      </c>
      <c r="S47" s="259"/>
      <c r="T47" s="48" t="s">
        <v>11</v>
      </c>
      <c r="U47" s="49" t="s">
        <v>14</v>
      </c>
      <c r="V47" s="259"/>
    </row>
    <row r="48" spans="1:22" s="3" customFormat="1" ht="15">
      <c r="A48" s="22" t="s">
        <v>17</v>
      </c>
      <c r="B48" s="22" t="s">
        <v>35</v>
      </c>
      <c r="C48" s="50">
        <f>E48*C102</f>
        <v>2061.762752</v>
      </c>
      <c r="D48" s="50">
        <f>E48*D102</f>
        <v>4884.877248000001</v>
      </c>
      <c r="E48" s="23">
        <v>6946.64</v>
      </c>
      <c r="F48" s="50">
        <f>H48*C102</f>
        <v>331.944088</v>
      </c>
      <c r="G48" s="50">
        <f>H48-F48</f>
        <v>786.4659120000001</v>
      </c>
      <c r="H48" s="23">
        <v>1118.41</v>
      </c>
      <c r="I48" s="50">
        <f>O48*29.68%</f>
        <v>94.20432</v>
      </c>
      <c r="J48" s="50">
        <f>O48-I48</f>
        <v>223.19567999999998</v>
      </c>
      <c r="K48" s="25"/>
      <c r="L48" s="25"/>
      <c r="M48" s="25"/>
      <c r="N48" s="25"/>
      <c r="O48" s="23">
        <v>317.4</v>
      </c>
      <c r="P48" s="50">
        <f>S48*29.68%</f>
        <v>83.234592</v>
      </c>
      <c r="Q48" s="23"/>
      <c r="R48" s="51">
        <f>S48-P48</f>
        <v>197.20540799999998</v>
      </c>
      <c r="S48" s="52">
        <v>280.44</v>
      </c>
      <c r="T48" s="50">
        <f aca="true" t="shared" si="2" ref="T48:T59">V48*29.68%</f>
        <v>13.827912000000001</v>
      </c>
      <c r="U48" s="50">
        <f>V48-T48</f>
        <v>32.762088000000006</v>
      </c>
      <c r="V48" s="23">
        <v>46.59</v>
      </c>
    </row>
    <row r="49" spans="1:22" s="3" customFormat="1" ht="15">
      <c r="A49" s="22" t="s">
        <v>19</v>
      </c>
      <c r="B49" s="22" t="s">
        <v>127</v>
      </c>
      <c r="C49" s="50">
        <f>E49*C102</f>
        <v>2061.762752</v>
      </c>
      <c r="D49" s="50">
        <f>E49-C49</f>
        <v>4884.877248000001</v>
      </c>
      <c r="E49" s="23">
        <v>6946.64</v>
      </c>
      <c r="F49" s="50">
        <f>H49*C102</f>
        <v>331.944088</v>
      </c>
      <c r="G49" s="50">
        <f aca="true" t="shared" si="3" ref="G49:G59">H49-F49</f>
        <v>786.4659120000001</v>
      </c>
      <c r="H49" s="23">
        <v>1118.41</v>
      </c>
      <c r="I49" s="50">
        <f aca="true" t="shared" si="4" ref="I49:I59">O49*29.68%</f>
        <v>86.968336</v>
      </c>
      <c r="J49" s="50">
        <f aca="true" t="shared" si="5" ref="J49:J59">O49-I49</f>
        <v>206.051664</v>
      </c>
      <c r="K49" s="25"/>
      <c r="L49" s="25"/>
      <c r="M49" s="25"/>
      <c r="N49" s="25"/>
      <c r="O49" s="23">
        <v>293.02</v>
      </c>
      <c r="P49" s="50">
        <f aca="true" t="shared" si="6" ref="P49:P59">S49*29.68%</f>
        <v>89.045936</v>
      </c>
      <c r="Q49" s="23"/>
      <c r="R49" s="51">
        <f aca="true" t="shared" si="7" ref="R49:R59">S49-P49</f>
        <v>210.974064</v>
      </c>
      <c r="S49" s="52">
        <v>300.02</v>
      </c>
      <c r="T49" s="50">
        <f t="shared" si="2"/>
        <v>13.827912000000001</v>
      </c>
      <c r="U49" s="50">
        <f aca="true" t="shared" si="8" ref="U49:U59">V49-T49</f>
        <v>32.762088000000006</v>
      </c>
      <c r="V49" s="23">
        <v>46.59</v>
      </c>
    </row>
    <row r="50" spans="1:22" s="3" customFormat="1" ht="15">
      <c r="A50" s="22" t="s">
        <v>42</v>
      </c>
      <c r="B50" s="22" t="s">
        <v>18</v>
      </c>
      <c r="C50" s="50">
        <f>E50*C102</f>
        <v>2064.635776</v>
      </c>
      <c r="D50" s="50">
        <f>E50-C50</f>
        <v>4891.684224</v>
      </c>
      <c r="E50" s="23">
        <v>6956.32</v>
      </c>
      <c r="F50" s="50">
        <f>H50*28.47%</f>
        <v>318.855459</v>
      </c>
      <c r="G50" s="50">
        <f t="shared" si="3"/>
        <v>801.114541</v>
      </c>
      <c r="H50" s="23">
        <v>1119.97</v>
      </c>
      <c r="I50" s="50">
        <f t="shared" si="4"/>
        <v>84.371336</v>
      </c>
      <c r="J50" s="50">
        <f t="shared" si="5"/>
        <v>199.898664</v>
      </c>
      <c r="K50" s="25"/>
      <c r="L50" s="25"/>
      <c r="M50" s="25"/>
      <c r="N50" s="25"/>
      <c r="O50" s="23">
        <v>284.27</v>
      </c>
      <c r="P50" s="50">
        <f t="shared" si="6"/>
        <v>78.18305600000001</v>
      </c>
      <c r="Q50" s="23"/>
      <c r="R50" s="51">
        <f t="shared" si="7"/>
        <v>185.236944</v>
      </c>
      <c r="S50" s="52">
        <v>263.42</v>
      </c>
      <c r="T50" s="50">
        <f t="shared" si="2"/>
        <v>13.827912000000001</v>
      </c>
      <c r="U50" s="50">
        <f t="shared" si="8"/>
        <v>32.762088000000006</v>
      </c>
      <c r="V50" s="23">
        <v>46.59</v>
      </c>
    </row>
    <row r="51" spans="1:22" s="3" customFormat="1" ht="15">
      <c r="A51" s="22" t="s">
        <v>25</v>
      </c>
      <c r="B51" s="22" t="s">
        <v>20</v>
      </c>
      <c r="C51" s="50">
        <f>E51*C102</f>
        <v>2064.635776</v>
      </c>
      <c r="D51" s="50">
        <f>E51-C51</f>
        <v>4891.684224</v>
      </c>
      <c r="E51" s="209">
        <v>6956.32</v>
      </c>
      <c r="F51" s="50">
        <f>H51*28.47%</f>
        <v>318.855459</v>
      </c>
      <c r="G51" s="50">
        <f t="shared" si="3"/>
        <v>801.114541</v>
      </c>
      <c r="H51" s="24">
        <v>1119.97</v>
      </c>
      <c r="I51" s="50">
        <f t="shared" si="4"/>
        <v>87.62426400000001</v>
      </c>
      <c r="J51" s="50">
        <f t="shared" si="5"/>
        <v>207.605736</v>
      </c>
      <c r="K51" s="23"/>
      <c r="L51" s="23"/>
      <c r="M51" s="25"/>
      <c r="N51" s="26"/>
      <c r="O51" s="23">
        <v>295.23</v>
      </c>
      <c r="P51" s="50">
        <f t="shared" si="6"/>
        <v>84.074536</v>
      </c>
      <c r="Q51" s="25"/>
      <c r="R51" s="51">
        <f t="shared" si="7"/>
        <v>199.195464</v>
      </c>
      <c r="S51" s="53">
        <v>283.27</v>
      </c>
      <c r="T51" s="50">
        <f t="shared" si="2"/>
        <v>4.64492</v>
      </c>
      <c r="U51" s="50">
        <f t="shared" si="8"/>
        <v>11.00508</v>
      </c>
      <c r="V51" s="23">
        <v>15.65</v>
      </c>
    </row>
    <row r="52" spans="1:22" s="3" customFormat="1" ht="15">
      <c r="A52" s="22" t="s">
        <v>28</v>
      </c>
      <c r="B52" s="22" t="s">
        <v>23</v>
      </c>
      <c r="C52" s="50">
        <f>E52*C102</f>
        <v>2065.4579120000003</v>
      </c>
      <c r="D52" s="50">
        <f>E52-C52</f>
        <v>4893.632088</v>
      </c>
      <c r="E52" s="23">
        <v>6959.09</v>
      </c>
      <c r="F52" s="50">
        <f>H52*28.47%</f>
        <v>318.98072700000006</v>
      </c>
      <c r="G52" s="50">
        <f t="shared" si="3"/>
        <v>801.429273</v>
      </c>
      <c r="H52" s="24">
        <v>1120.41</v>
      </c>
      <c r="I52" s="50">
        <f t="shared" si="4"/>
        <v>82.163144</v>
      </c>
      <c r="J52" s="50">
        <f t="shared" si="5"/>
        <v>194.666856</v>
      </c>
      <c r="K52" s="23"/>
      <c r="L52" s="23"/>
      <c r="M52" s="25"/>
      <c r="N52" s="26"/>
      <c r="O52" s="23">
        <v>276.83</v>
      </c>
      <c r="P52" s="50">
        <f t="shared" si="6"/>
        <v>82.367936</v>
      </c>
      <c r="Q52" s="25"/>
      <c r="R52" s="51">
        <f t="shared" si="7"/>
        <v>195.152064</v>
      </c>
      <c r="S52" s="23">
        <v>277.52</v>
      </c>
      <c r="T52" s="50">
        <f t="shared" si="2"/>
        <v>4.64492</v>
      </c>
      <c r="U52" s="50">
        <f t="shared" si="8"/>
        <v>11.00508</v>
      </c>
      <c r="V52" s="23">
        <v>15.65</v>
      </c>
    </row>
    <row r="53" spans="1:22" s="3" customFormat="1" ht="15">
      <c r="A53" s="22" t="s">
        <v>29</v>
      </c>
      <c r="B53" s="22" t="s">
        <v>26</v>
      </c>
      <c r="C53" s="50">
        <f>E53*C102</f>
        <v>2065.4579120000003</v>
      </c>
      <c r="D53" s="50">
        <f>E53-C53</f>
        <v>4893.632088</v>
      </c>
      <c r="E53" s="23">
        <v>6959.09</v>
      </c>
      <c r="F53" s="50">
        <f aca="true" t="shared" si="9" ref="F53:F59">H53*28.47%</f>
        <v>318.98072700000006</v>
      </c>
      <c r="G53" s="50">
        <f t="shared" si="3"/>
        <v>801.429273</v>
      </c>
      <c r="H53" s="24">
        <v>1120.41</v>
      </c>
      <c r="I53" s="50">
        <f t="shared" si="4"/>
        <v>103.56836</v>
      </c>
      <c r="J53" s="50">
        <f t="shared" si="5"/>
        <v>245.38164</v>
      </c>
      <c r="K53" s="23"/>
      <c r="L53" s="23"/>
      <c r="M53" s="25"/>
      <c r="N53" s="26"/>
      <c r="O53" s="23">
        <v>348.95</v>
      </c>
      <c r="P53" s="50">
        <f t="shared" si="6"/>
        <v>95.379648</v>
      </c>
      <c r="Q53" s="25"/>
      <c r="R53" s="51">
        <f t="shared" si="7"/>
        <v>225.980352</v>
      </c>
      <c r="S53" s="23">
        <v>321.36</v>
      </c>
      <c r="T53" s="50">
        <f t="shared" si="2"/>
        <v>4.64492</v>
      </c>
      <c r="U53" s="50">
        <f t="shared" si="8"/>
        <v>11.00508</v>
      </c>
      <c r="V53" s="23">
        <v>15.65</v>
      </c>
    </row>
    <row r="54" spans="1:22" s="3" customFormat="1" ht="15">
      <c r="A54" s="22" t="s">
        <v>30</v>
      </c>
      <c r="B54" s="22" t="s">
        <v>130</v>
      </c>
      <c r="C54" s="50">
        <f>E54*C102</f>
        <v>2065.754712</v>
      </c>
      <c r="D54" s="50">
        <f aca="true" t="shared" si="10" ref="D54:D59">E54-C54</f>
        <v>4894.335288</v>
      </c>
      <c r="E54" s="23">
        <v>6960.09</v>
      </c>
      <c r="F54" s="50">
        <f t="shared" si="9"/>
        <v>319.26542700000005</v>
      </c>
      <c r="G54" s="50">
        <f t="shared" si="3"/>
        <v>802.144573</v>
      </c>
      <c r="H54" s="24">
        <v>1121.41</v>
      </c>
      <c r="I54" s="50">
        <f t="shared" si="4"/>
        <v>103.56836</v>
      </c>
      <c r="J54" s="50">
        <f t="shared" si="5"/>
        <v>245.38164</v>
      </c>
      <c r="K54" s="212"/>
      <c r="L54" s="212"/>
      <c r="M54" s="25"/>
      <c r="N54" s="212"/>
      <c r="O54" s="23">
        <v>348.95</v>
      </c>
      <c r="P54" s="50">
        <f t="shared" si="6"/>
        <v>95.379648</v>
      </c>
      <c r="Q54" s="25"/>
      <c r="R54" s="51">
        <f t="shared" si="7"/>
        <v>225.980352</v>
      </c>
      <c r="S54" s="23">
        <v>321.36</v>
      </c>
      <c r="T54" s="50">
        <f t="shared" si="2"/>
        <v>4.64492</v>
      </c>
      <c r="U54" s="50">
        <f t="shared" si="8"/>
        <v>11.00508</v>
      </c>
      <c r="V54" s="23">
        <v>15.65</v>
      </c>
    </row>
    <row r="55" spans="1:22" s="3" customFormat="1" ht="15">
      <c r="A55" s="22" t="s">
        <v>31</v>
      </c>
      <c r="B55" s="22" t="s">
        <v>131</v>
      </c>
      <c r="C55" s="50">
        <f>E55*C102</f>
        <v>2066.051512</v>
      </c>
      <c r="D55" s="50">
        <f t="shared" si="10"/>
        <v>4895.038488</v>
      </c>
      <c r="E55" s="23">
        <v>6961.09</v>
      </c>
      <c r="F55" s="50">
        <f t="shared" si="9"/>
        <v>319.55012700000003</v>
      </c>
      <c r="G55" s="50">
        <f t="shared" si="3"/>
        <v>802.8598730000001</v>
      </c>
      <c r="H55" s="24">
        <v>1122.41</v>
      </c>
      <c r="I55" s="50">
        <f t="shared" si="4"/>
        <v>103.56836</v>
      </c>
      <c r="J55" s="50">
        <f t="shared" si="5"/>
        <v>245.38164</v>
      </c>
      <c r="K55" s="212"/>
      <c r="L55" s="212"/>
      <c r="M55" s="25"/>
      <c r="N55" s="212"/>
      <c r="O55" s="23">
        <v>348.95</v>
      </c>
      <c r="P55" s="50">
        <f t="shared" si="6"/>
        <v>95.379648</v>
      </c>
      <c r="Q55" s="25"/>
      <c r="R55" s="51">
        <f t="shared" si="7"/>
        <v>225.980352</v>
      </c>
      <c r="S55" s="23">
        <v>321.36</v>
      </c>
      <c r="T55" s="50">
        <f t="shared" si="2"/>
        <v>4.64492</v>
      </c>
      <c r="U55" s="50">
        <f t="shared" si="8"/>
        <v>11.00508</v>
      </c>
      <c r="V55" s="23">
        <v>15.65</v>
      </c>
    </row>
    <row r="56" spans="1:22" s="3" customFormat="1" ht="15">
      <c r="A56" s="22" t="s">
        <v>32</v>
      </c>
      <c r="B56" s="22" t="s">
        <v>132</v>
      </c>
      <c r="C56" s="50">
        <f>E56*C102</f>
        <v>2066.348312</v>
      </c>
      <c r="D56" s="50">
        <f t="shared" si="10"/>
        <v>4895.741688</v>
      </c>
      <c r="E56" s="23">
        <v>6962.09</v>
      </c>
      <c r="F56" s="50">
        <f t="shared" si="9"/>
        <v>319.834827</v>
      </c>
      <c r="G56" s="50">
        <f t="shared" si="3"/>
        <v>803.5751730000001</v>
      </c>
      <c r="H56" s="24">
        <v>1123.41</v>
      </c>
      <c r="I56" s="50">
        <f t="shared" si="4"/>
        <v>103.56836</v>
      </c>
      <c r="J56" s="50">
        <f t="shared" si="5"/>
        <v>245.38164</v>
      </c>
      <c r="K56" s="212"/>
      <c r="L56" s="212"/>
      <c r="M56" s="25"/>
      <c r="N56" s="212"/>
      <c r="O56" s="23">
        <v>348.95</v>
      </c>
      <c r="P56" s="50">
        <f t="shared" si="6"/>
        <v>95.379648</v>
      </c>
      <c r="Q56" s="25"/>
      <c r="R56" s="51">
        <f t="shared" si="7"/>
        <v>225.980352</v>
      </c>
      <c r="S56" s="23">
        <v>321.36</v>
      </c>
      <c r="T56" s="50">
        <f t="shared" si="2"/>
        <v>4.64492</v>
      </c>
      <c r="U56" s="50">
        <f t="shared" si="8"/>
        <v>11.00508</v>
      </c>
      <c r="V56" s="23">
        <v>15.65</v>
      </c>
    </row>
    <row r="57" spans="1:22" s="3" customFormat="1" ht="15">
      <c r="A57" s="22" t="s">
        <v>33</v>
      </c>
      <c r="B57" s="22" t="s">
        <v>133</v>
      </c>
      <c r="C57" s="50">
        <f>E57*C102</f>
        <v>2066.645112</v>
      </c>
      <c r="D57" s="50">
        <f t="shared" si="10"/>
        <v>4896.444888</v>
      </c>
      <c r="E57" s="23">
        <v>6963.09</v>
      </c>
      <c r="F57" s="50">
        <f t="shared" si="9"/>
        <v>320.119527</v>
      </c>
      <c r="G57" s="50">
        <f t="shared" si="3"/>
        <v>804.290473</v>
      </c>
      <c r="H57" s="24">
        <v>1124.41</v>
      </c>
      <c r="I57" s="50">
        <f t="shared" si="4"/>
        <v>86.072</v>
      </c>
      <c r="J57" s="50">
        <f t="shared" si="5"/>
        <v>203.928</v>
      </c>
      <c r="K57" s="212"/>
      <c r="L57" s="212"/>
      <c r="M57" s="25"/>
      <c r="N57" s="212"/>
      <c r="O57" s="23">
        <v>290</v>
      </c>
      <c r="P57" s="50">
        <f t="shared" si="6"/>
        <v>86.072</v>
      </c>
      <c r="Q57" s="25"/>
      <c r="R57" s="51">
        <f t="shared" si="7"/>
        <v>203.928</v>
      </c>
      <c r="S57" s="24">
        <v>290</v>
      </c>
      <c r="T57" s="50">
        <f t="shared" si="2"/>
        <v>4.64492</v>
      </c>
      <c r="U57" s="50">
        <f t="shared" si="8"/>
        <v>11.00508</v>
      </c>
      <c r="V57" s="23">
        <v>15.65</v>
      </c>
    </row>
    <row r="58" spans="1:22" s="3" customFormat="1" ht="15">
      <c r="A58" s="22" t="s">
        <v>34</v>
      </c>
      <c r="B58" s="22" t="s">
        <v>134</v>
      </c>
      <c r="C58" s="50">
        <f>E58*C102</f>
        <v>2066.9419120000002</v>
      </c>
      <c r="D58" s="50">
        <f t="shared" si="10"/>
        <v>4897.148088</v>
      </c>
      <c r="E58" s="23">
        <v>6964.09</v>
      </c>
      <c r="F58" s="50">
        <f t="shared" si="9"/>
        <v>320.40422700000005</v>
      </c>
      <c r="G58" s="50">
        <f t="shared" si="3"/>
        <v>805.0057730000001</v>
      </c>
      <c r="H58" s="24">
        <v>1125.41</v>
      </c>
      <c r="I58" s="50">
        <f t="shared" si="4"/>
        <v>86.072</v>
      </c>
      <c r="J58" s="50">
        <f t="shared" si="5"/>
        <v>203.928</v>
      </c>
      <c r="K58" s="212"/>
      <c r="L58" s="212"/>
      <c r="M58" s="25"/>
      <c r="N58" s="212"/>
      <c r="O58" s="23">
        <v>290</v>
      </c>
      <c r="P58" s="50">
        <f t="shared" si="6"/>
        <v>86.072</v>
      </c>
      <c r="Q58" s="25"/>
      <c r="R58" s="51">
        <f t="shared" si="7"/>
        <v>203.928</v>
      </c>
      <c r="S58" s="24">
        <v>290</v>
      </c>
      <c r="T58" s="50">
        <f t="shared" si="2"/>
        <v>4.64492</v>
      </c>
      <c r="U58" s="50">
        <f t="shared" si="8"/>
        <v>11.00508</v>
      </c>
      <c r="V58" s="23">
        <v>15.65</v>
      </c>
    </row>
    <row r="59" spans="1:22" s="3" customFormat="1" ht="15">
      <c r="A59" s="22" t="s">
        <v>36</v>
      </c>
      <c r="B59" s="22" t="s">
        <v>135</v>
      </c>
      <c r="C59" s="50">
        <f>E59*C102</f>
        <v>2067.2387120000003</v>
      </c>
      <c r="D59" s="50">
        <f t="shared" si="10"/>
        <v>4897.851288</v>
      </c>
      <c r="E59" s="23">
        <v>6965.09</v>
      </c>
      <c r="F59" s="50">
        <f t="shared" si="9"/>
        <v>320.68892700000004</v>
      </c>
      <c r="G59" s="50">
        <f t="shared" si="3"/>
        <v>805.721073</v>
      </c>
      <c r="H59" s="24">
        <v>1126.41</v>
      </c>
      <c r="I59" s="50">
        <f t="shared" si="4"/>
        <v>103.56836</v>
      </c>
      <c r="J59" s="50">
        <f t="shared" si="5"/>
        <v>245.38164</v>
      </c>
      <c r="K59" s="212"/>
      <c r="L59" s="212"/>
      <c r="M59" s="25"/>
      <c r="N59" s="212"/>
      <c r="O59" s="23">
        <v>348.95</v>
      </c>
      <c r="P59" s="50">
        <f t="shared" si="6"/>
        <v>95.379648</v>
      </c>
      <c r="Q59" s="25"/>
      <c r="R59" s="51">
        <f t="shared" si="7"/>
        <v>225.980352</v>
      </c>
      <c r="S59" s="24">
        <v>321.36</v>
      </c>
      <c r="T59" s="50">
        <f t="shared" si="2"/>
        <v>4.64492</v>
      </c>
      <c r="U59" s="50">
        <f t="shared" si="8"/>
        <v>11.00508</v>
      </c>
      <c r="V59" s="23">
        <v>15.65</v>
      </c>
    </row>
    <row r="60" spans="1:22" s="35" customFormat="1" ht="15">
      <c r="A60" s="29"/>
      <c r="B60" s="54" t="s">
        <v>38</v>
      </c>
      <c r="C60" s="30">
        <f>SUM(C48:C59)</f>
        <v>24782.693152</v>
      </c>
      <c r="D60" s="30">
        <f aca="true" t="shared" si="11" ref="D60:J60">SUM(D48:D59)</f>
        <v>58716.946848</v>
      </c>
      <c r="E60" s="30">
        <f t="shared" si="11"/>
        <v>83499.63999999997</v>
      </c>
      <c r="F60" s="30">
        <f t="shared" si="11"/>
        <v>3859.4236100000007</v>
      </c>
      <c r="G60" s="30">
        <f t="shared" si="11"/>
        <v>9601.616390000001</v>
      </c>
      <c r="H60" s="30">
        <f t="shared" si="11"/>
        <v>13461.039999999999</v>
      </c>
      <c r="I60" s="30">
        <f t="shared" si="11"/>
        <v>1125.3172</v>
      </c>
      <c r="J60" s="30">
        <f t="shared" si="11"/>
        <v>2666.1828</v>
      </c>
      <c r="K60" s="32"/>
      <c r="L60" s="32"/>
      <c r="M60" s="32"/>
      <c r="N60" s="32"/>
      <c r="O60" s="30">
        <f>SUM(O48:O59)</f>
        <v>3791.4999999999995</v>
      </c>
      <c r="P60" s="30">
        <f>SUM(P48:P59)</f>
        <v>1065.948296</v>
      </c>
      <c r="Q60" s="30">
        <f>SUM(Q48:Q50)</f>
        <v>0</v>
      </c>
      <c r="R60" s="31">
        <f>SUM(R48:R59)</f>
        <v>2525.521704</v>
      </c>
      <c r="S60" s="31">
        <f>SUM(S48:S59)</f>
        <v>3591.4700000000007</v>
      </c>
      <c r="T60" s="30">
        <f>SUM(T48:T59)</f>
        <v>83.288016</v>
      </c>
      <c r="U60" s="30">
        <f>SUM(U48:U59)</f>
        <v>197.33198399999995</v>
      </c>
      <c r="V60" s="30">
        <f>SUM(V48:V59)</f>
        <v>280.62</v>
      </c>
    </row>
    <row r="61" spans="2:22" s="3" customFormat="1" ht="15">
      <c r="B61" s="55"/>
      <c r="C61" s="55"/>
      <c r="D61" s="55"/>
      <c r="E61" s="55"/>
      <c r="F61" s="55"/>
      <c r="G61" s="55"/>
      <c r="H61" s="56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2:22" s="3" customFormat="1" ht="15.75" thickBot="1">
      <c r="B62" s="55"/>
      <c r="C62" s="57" t="s">
        <v>24</v>
      </c>
      <c r="D62" s="57" t="s">
        <v>27</v>
      </c>
      <c r="E62" s="57" t="s">
        <v>24</v>
      </c>
      <c r="F62" s="57" t="s">
        <v>27</v>
      </c>
      <c r="G62" s="57" t="s">
        <v>24</v>
      </c>
      <c r="H62" s="57" t="s">
        <v>27</v>
      </c>
      <c r="I62" s="57" t="s">
        <v>24</v>
      </c>
      <c r="J62" s="57" t="s">
        <v>27</v>
      </c>
      <c r="K62" s="58"/>
      <c r="L62" s="58"/>
      <c r="M62" s="58"/>
      <c r="N62" s="58"/>
      <c r="O62" s="57" t="s">
        <v>24</v>
      </c>
      <c r="P62" s="57" t="s">
        <v>27</v>
      </c>
      <c r="Q62" s="55"/>
      <c r="R62" s="55"/>
      <c r="S62" s="55"/>
      <c r="T62" s="55"/>
      <c r="U62" s="55"/>
      <c r="V62" s="55"/>
    </row>
    <row r="63" spans="1:22" s="3" customFormat="1" ht="15.75" thickBot="1">
      <c r="A63" s="59" t="s">
        <v>50</v>
      </c>
      <c r="B63" s="60"/>
      <c r="C63" s="61">
        <f>C41+C60</f>
        <v>65855.08315199999</v>
      </c>
      <c r="D63" s="61">
        <f>D41+D60</f>
        <v>119663.44684799999</v>
      </c>
      <c r="E63" s="61">
        <f>E41+F60</f>
        <v>10472.13361</v>
      </c>
      <c r="F63" s="61">
        <f>F41+G60</f>
        <v>19414.02639</v>
      </c>
      <c r="G63" s="61">
        <f>G41+T60</f>
        <v>300.45801600000004</v>
      </c>
      <c r="H63" s="61">
        <f>H41+U60</f>
        <v>515.661984</v>
      </c>
      <c r="I63" s="61">
        <f>I41+P60</f>
        <v>2149.2782960000004</v>
      </c>
      <c r="J63" s="61">
        <f>J41+R60</f>
        <v>6686.111703999999</v>
      </c>
      <c r="K63" s="62"/>
      <c r="L63" s="62"/>
      <c r="M63" s="62"/>
      <c r="N63" s="62"/>
      <c r="O63" s="61">
        <f>O41+I60</f>
        <v>4120.457200000001</v>
      </c>
      <c r="P63" s="61">
        <f>P41+J60</f>
        <v>7823.4928</v>
      </c>
      <c r="Q63" s="63"/>
      <c r="R63" s="56"/>
      <c r="S63" s="56"/>
      <c r="T63" s="56"/>
      <c r="U63" s="56"/>
      <c r="V63" s="56"/>
    </row>
    <row r="64" spans="2:22" s="3" customFormat="1" ht="15">
      <c r="B64" s="55"/>
      <c r="C64" s="263" t="s">
        <v>51</v>
      </c>
      <c r="D64" s="263"/>
      <c r="E64" s="253" t="s">
        <v>52</v>
      </c>
      <c r="F64" s="253"/>
      <c r="G64" s="253" t="s">
        <v>53</v>
      </c>
      <c r="H64" s="264"/>
      <c r="I64" s="253" t="s">
        <v>54</v>
      </c>
      <c r="J64" s="253"/>
      <c r="K64" s="64"/>
      <c r="L64" s="64"/>
      <c r="M64" s="64"/>
      <c r="N64" s="64"/>
      <c r="O64" s="253" t="s">
        <v>55</v>
      </c>
      <c r="P64" s="253"/>
      <c r="Q64" s="55"/>
      <c r="R64" s="55"/>
      <c r="S64" s="55"/>
      <c r="T64" s="55"/>
      <c r="U64" s="55"/>
      <c r="V64" s="55"/>
    </row>
    <row r="65" spans="2:22" s="3" customFormat="1" ht="15">
      <c r="B65" s="55"/>
      <c r="C65" s="28"/>
      <c r="D65" s="55"/>
      <c r="E65" s="55"/>
      <c r="F65" s="55"/>
      <c r="G65" s="55"/>
      <c r="H65" s="56"/>
      <c r="I65" s="55"/>
      <c r="J65" s="55"/>
      <c r="K65" s="55"/>
      <c r="L65" s="55"/>
      <c r="M65" s="55"/>
      <c r="N65" s="55"/>
      <c r="O65" s="28"/>
      <c r="P65" s="55"/>
      <c r="Q65" s="55"/>
      <c r="R65" s="55"/>
      <c r="S65" s="55"/>
      <c r="T65" s="55"/>
      <c r="U65" s="55"/>
      <c r="V65" s="55"/>
    </row>
    <row r="66" spans="2:22" s="3" customFormat="1" ht="15">
      <c r="B66" s="55"/>
      <c r="C66" s="55"/>
      <c r="D66" s="55"/>
      <c r="E66" s="28"/>
      <c r="F66" s="55"/>
      <c r="G66" s="55"/>
      <c r="H66" s="56"/>
      <c r="I66" s="28"/>
      <c r="J66" s="28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2:22" s="3" customFormat="1" ht="15">
      <c r="B67" s="55"/>
      <c r="C67" s="55"/>
      <c r="D67" s="55"/>
      <c r="E67" s="55"/>
      <c r="F67" s="55"/>
      <c r="G67" s="55"/>
      <c r="H67" s="55"/>
      <c r="I67" s="65"/>
      <c r="J67" s="6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 spans="1:22" s="3" customFormat="1" ht="15">
      <c r="A68" s="37" t="s">
        <v>56</v>
      </c>
      <c r="B68" s="37"/>
      <c r="C68" s="37"/>
      <c r="D68" s="10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1:22" s="3" customFormat="1" ht="15.75" thickBot="1">
      <c r="A69" s="66"/>
      <c r="B69" s="55"/>
      <c r="C69" s="55"/>
      <c r="D69" s="55"/>
      <c r="E69" s="2"/>
      <c r="F69" s="2"/>
      <c r="G69" s="2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1:22" s="3" customFormat="1" ht="15.75" thickBot="1">
      <c r="A70" s="245" t="s">
        <v>57</v>
      </c>
      <c r="B70" s="247" t="s">
        <v>10</v>
      </c>
      <c r="C70" s="67" t="s">
        <v>58</v>
      </c>
      <c r="D70" s="68" t="s">
        <v>58</v>
      </c>
      <c r="E70" s="69" t="s">
        <v>6</v>
      </c>
      <c r="F70" s="70" t="s">
        <v>59</v>
      </c>
      <c r="G70" s="70" t="s">
        <v>59</v>
      </c>
      <c r="H70" s="71" t="s">
        <v>7</v>
      </c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1:22" s="3" customFormat="1" ht="15.75" thickBot="1">
      <c r="A71" s="246"/>
      <c r="B71" s="248"/>
      <c r="C71" s="72" t="s">
        <v>11</v>
      </c>
      <c r="D71" s="73" t="s">
        <v>14</v>
      </c>
      <c r="E71" s="74" t="s">
        <v>60</v>
      </c>
      <c r="F71" s="72" t="s">
        <v>11</v>
      </c>
      <c r="G71" s="73" t="s">
        <v>14</v>
      </c>
      <c r="H71" s="75" t="s">
        <v>61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1:22" s="3" customFormat="1" ht="15">
      <c r="A72" s="76" t="s">
        <v>17</v>
      </c>
      <c r="B72" s="22" t="s">
        <v>35</v>
      </c>
      <c r="C72" s="77">
        <f>E72-D72</f>
        <v>4490.046792000001</v>
      </c>
      <c r="D72" s="77">
        <f>E72*70.32%</f>
        <v>10638.143208</v>
      </c>
      <c r="E72" s="78">
        <v>15128.19</v>
      </c>
      <c r="F72" s="78">
        <v>1861.86</v>
      </c>
      <c r="G72" s="78">
        <v>8470</v>
      </c>
      <c r="H72" s="78">
        <v>10331.86</v>
      </c>
      <c r="I72" s="55"/>
      <c r="J72" s="79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1:22" s="3" customFormat="1" ht="15">
      <c r="A73" s="76" t="s">
        <v>19</v>
      </c>
      <c r="B73" s="22" t="s">
        <v>127</v>
      </c>
      <c r="C73" s="77">
        <f aca="true" t="shared" si="12" ref="C73:C83">E73-D73</f>
        <v>5946.521560000001</v>
      </c>
      <c r="D73" s="77">
        <f aca="true" t="shared" si="13" ref="D73:D83">E73*70.32%</f>
        <v>14088.92844</v>
      </c>
      <c r="E73" s="78">
        <v>20035.45</v>
      </c>
      <c r="F73" s="78">
        <v>1953</v>
      </c>
      <c r="G73" s="78">
        <v>8650</v>
      </c>
      <c r="H73" s="78">
        <v>10603</v>
      </c>
      <c r="I73" s="55"/>
      <c r="J73" s="79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 spans="1:22" s="3" customFormat="1" ht="15">
      <c r="A74" s="76" t="s">
        <v>42</v>
      </c>
      <c r="B74" s="22" t="s">
        <v>18</v>
      </c>
      <c r="C74" s="77">
        <f t="shared" si="12"/>
        <v>6821.345496000002</v>
      </c>
      <c r="D74" s="77">
        <f t="shared" si="13"/>
        <v>16161.624504</v>
      </c>
      <c r="E74" s="78">
        <v>22982.97</v>
      </c>
      <c r="F74" s="78">
        <v>1519</v>
      </c>
      <c r="G74" s="78">
        <f>H74-F74</f>
        <v>6950</v>
      </c>
      <c r="H74" s="78">
        <v>8469</v>
      </c>
      <c r="I74" s="55"/>
      <c r="J74" s="79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 spans="1:22" s="3" customFormat="1" ht="15">
      <c r="A75" s="22" t="s">
        <v>25</v>
      </c>
      <c r="B75" s="22" t="s">
        <v>20</v>
      </c>
      <c r="C75" s="77">
        <f t="shared" si="12"/>
        <v>4480.558096000001</v>
      </c>
      <c r="D75" s="77">
        <f t="shared" si="13"/>
        <v>10615.661903999999</v>
      </c>
      <c r="E75" s="23">
        <v>15096.22</v>
      </c>
      <c r="F75" s="28">
        <v>1868.37</v>
      </c>
      <c r="G75" s="91">
        <f>H75-F75</f>
        <v>7455.000000000001</v>
      </c>
      <c r="H75" s="91">
        <v>9323.37</v>
      </c>
      <c r="I75" s="80"/>
      <c r="J75" s="80"/>
      <c r="K75" s="80"/>
      <c r="L75" s="80"/>
      <c r="M75" s="80"/>
      <c r="N75" s="80"/>
      <c r="O75" s="80"/>
      <c r="P75" s="80"/>
      <c r="Q75" s="81"/>
      <c r="R75" s="81"/>
      <c r="S75" s="81"/>
      <c r="T75" s="81"/>
      <c r="U75" s="81"/>
      <c r="V75" s="81"/>
    </row>
    <row r="76" spans="1:22" s="3" customFormat="1" ht="15">
      <c r="A76" s="22" t="s">
        <v>28</v>
      </c>
      <c r="B76" s="22" t="s">
        <v>23</v>
      </c>
      <c r="C76" s="77">
        <f t="shared" si="12"/>
        <v>3515.5455440000005</v>
      </c>
      <c r="D76" s="77">
        <f t="shared" si="13"/>
        <v>8329.284456</v>
      </c>
      <c r="E76" s="82">
        <v>11844.83</v>
      </c>
      <c r="F76" s="24">
        <v>1822.8</v>
      </c>
      <c r="G76" s="91">
        <f>H76-F76</f>
        <v>6949.999999999999</v>
      </c>
      <c r="H76" s="23">
        <v>8772.8</v>
      </c>
      <c r="I76" s="80"/>
      <c r="J76" s="80"/>
      <c r="K76" s="80"/>
      <c r="L76" s="80"/>
      <c r="M76" s="80"/>
      <c r="N76" s="80"/>
      <c r="O76" s="80"/>
      <c r="P76" s="80"/>
      <c r="Q76" s="81"/>
      <c r="R76" s="81"/>
      <c r="S76" s="81"/>
      <c r="T76" s="81"/>
      <c r="U76" s="81"/>
      <c r="V76" s="81"/>
    </row>
    <row r="77" spans="1:22" s="3" customFormat="1" ht="15">
      <c r="A77" s="22" t="s">
        <v>29</v>
      </c>
      <c r="B77" s="22" t="s">
        <v>26</v>
      </c>
      <c r="C77" s="77">
        <f t="shared" si="12"/>
        <v>5730.454128000001</v>
      </c>
      <c r="D77" s="77">
        <f t="shared" si="13"/>
        <v>13577.005871999998</v>
      </c>
      <c r="E77" s="82">
        <v>19307.46</v>
      </c>
      <c r="F77" s="24">
        <v>2291.52</v>
      </c>
      <c r="G77" s="91">
        <f aca="true" t="shared" si="14" ref="G77:G83">H77-F77</f>
        <v>8910</v>
      </c>
      <c r="H77" s="23">
        <v>11201.52</v>
      </c>
      <c r="I77" s="80"/>
      <c r="J77" s="80"/>
      <c r="K77" s="80"/>
      <c r="L77" s="80"/>
      <c r="M77" s="80"/>
      <c r="N77" s="80"/>
      <c r="O77" s="80"/>
      <c r="P77" s="80"/>
      <c r="Q77" s="81"/>
      <c r="R77" s="81"/>
      <c r="S77" s="81"/>
      <c r="T77" s="81"/>
      <c r="U77" s="81"/>
      <c r="V77" s="81"/>
    </row>
    <row r="78" spans="1:22" s="3" customFormat="1" ht="15">
      <c r="A78" s="22" t="s">
        <v>30</v>
      </c>
      <c r="B78" s="22" t="s">
        <v>130</v>
      </c>
      <c r="C78" s="77">
        <f t="shared" si="12"/>
        <v>4452.000000000002</v>
      </c>
      <c r="D78" s="77">
        <f t="shared" si="13"/>
        <v>10547.999999999998</v>
      </c>
      <c r="E78" s="213">
        <v>15000</v>
      </c>
      <c r="F78" s="24">
        <v>2291.52</v>
      </c>
      <c r="G78" s="91">
        <f t="shared" si="14"/>
        <v>8910</v>
      </c>
      <c r="H78" s="23">
        <v>11201.52</v>
      </c>
      <c r="I78" s="80"/>
      <c r="J78" s="80"/>
      <c r="K78" s="80"/>
      <c r="L78" s="80"/>
      <c r="M78" s="80"/>
      <c r="N78" s="80"/>
      <c r="O78" s="80"/>
      <c r="P78" s="80"/>
      <c r="Q78" s="81"/>
      <c r="R78" s="81"/>
      <c r="S78" s="81"/>
      <c r="T78" s="81"/>
      <c r="U78" s="81"/>
      <c r="V78" s="81"/>
    </row>
    <row r="79" spans="1:22" s="3" customFormat="1" ht="15">
      <c r="A79" s="22" t="s">
        <v>31</v>
      </c>
      <c r="B79" s="22" t="s">
        <v>131</v>
      </c>
      <c r="C79" s="77">
        <f t="shared" si="12"/>
        <v>4452.000000000002</v>
      </c>
      <c r="D79" s="77">
        <f t="shared" si="13"/>
        <v>10547.999999999998</v>
      </c>
      <c r="E79" s="213">
        <v>15000</v>
      </c>
      <c r="F79" s="24">
        <v>2291.52</v>
      </c>
      <c r="G79" s="91">
        <f t="shared" si="14"/>
        <v>8910</v>
      </c>
      <c r="H79" s="23">
        <v>11201.52</v>
      </c>
      <c r="I79" s="80"/>
      <c r="J79" s="80"/>
      <c r="K79" s="80"/>
      <c r="L79" s="80"/>
      <c r="M79" s="80"/>
      <c r="N79" s="80"/>
      <c r="O79" s="80"/>
      <c r="P79" s="80"/>
      <c r="Q79" s="81"/>
      <c r="R79" s="81"/>
      <c r="S79" s="81"/>
      <c r="T79" s="81"/>
      <c r="U79" s="81"/>
      <c r="V79" s="81"/>
    </row>
    <row r="80" spans="1:22" s="3" customFormat="1" ht="15">
      <c r="A80" s="22" t="s">
        <v>32</v>
      </c>
      <c r="B80" s="22" t="s">
        <v>132</v>
      </c>
      <c r="C80" s="77">
        <f t="shared" si="12"/>
        <v>4155.200000000001</v>
      </c>
      <c r="D80" s="77">
        <f t="shared" si="13"/>
        <v>9844.8</v>
      </c>
      <c r="E80" s="213">
        <v>14000</v>
      </c>
      <c r="F80" s="24">
        <v>2291.52</v>
      </c>
      <c r="G80" s="91">
        <f t="shared" si="14"/>
        <v>8910</v>
      </c>
      <c r="H80" s="23">
        <v>11201.52</v>
      </c>
      <c r="I80" s="80"/>
      <c r="J80" s="80"/>
      <c r="K80" s="80"/>
      <c r="L80" s="80"/>
      <c r="M80" s="80"/>
      <c r="N80" s="80"/>
      <c r="O80" s="80"/>
      <c r="P80" s="80"/>
      <c r="Q80" s="81"/>
      <c r="R80" s="81"/>
      <c r="S80" s="81"/>
      <c r="T80" s="81"/>
      <c r="U80" s="81"/>
      <c r="V80" s="81"/>
    </row>
    <row r="81" spans="1:22" s="3" customFormat="1" ht="15">
      <c r="A81" s="22" t="s">
        <v>33</v>
      </c>
      <c r="B81" s="22" t="s">
        <v>133</v>
      </c>
      <c r="C81" s="77">
        <f t="shared" si="12"/>
        <v>4155.200000000001</v>
      </c>
      <c r="D81" s="77">
        <f t="shared" si="13"/>
        <v>9844.8</v>
      </c>
      <c r="E81" s="213">
        <v>14000</v>
      </c>
      <c r="F81" s="24">
        <v>1600</v>
      </c>
      <c r="G81" s="91">
        <f t="shared" si="14"/>
        <v>3800</v>
      </c>
      <c r="H81" s="214">
        <v>5400</v>
      </c>
      <c r="I81" s="80"/>
      <c r="J81" s="80"/>
      <c r="K81" s="80"/>
      <c r="L81" s="80"/>
      <c r="M81" s="80"/>
      <c r="N81" s="80"/>
      <c r="O81" s="80"/>
      <c r="P81" s="80"/>
      <c r="Q81" s="81"/>
      <c r="R81" s="81"/>
      <c r="S81" s="81"/>
      <c r="T81" s="81"/>
      <c r="U81" s="81"/>
      <c r="V81" s="81"/>
    </row>
    <row r="82" spans="1:22" s="3" customFormat="1" ht="15">
      <c r="A82" s="22" t="s">
        <v>34</v>
      </c>
      <c r="B82" s="22" t="s">
        <v>134</v>
      </c>
      <c r="C82" s="77">
        <f t="shared" si="12"/>
        <v>4155.200000000001</v>
      </c>
      <c r="D82" s="77">
        <f t="shared" si="13"/>
        <v>9844.8</v>
      </c>
      <c r="E82" s="213">
        <v>14000</v>
      </c>
      <c r="F82" s="24">
        <v>1600</v>
      </c>
      <c r="G82" s="91">
        <f t="shared" si="14"/>
        <v>3800</v>
      </c>
      <c r="H82" s="214">
        <v>5400</v>
      </c>
      <c r="I82" s="80"/>
      <c r="J82" s="80"/>
      <c r="K82" s="80"/>
      <c r="L82" s="80"/>
      <c r="M82" s="80"/>
      <c r="N82" s="80"/>
      <c r="O82" s="80"/>
      <c r="P82" s="80"/>
      <c r="Q82" s="81"/>
      <c r="R82" s="81"/>
      <c r="S82" s="81"/>
      <c r="T82" s="81"/>
      <c r="U82" s="81"/>
      <c r="V82" s="81"/>
    </row>
    <row r="83" spans="1:22" s="3" customFormat="1" ht="15">
      <c r="A83" s="22" t="s">
        <v>36</v>
      </c>
      <c r="B83" s="22" t="s">
        <v>135</v>
      </c>
      <c r="C83" s="77">
        <f t="shared" si="12"/>
        <v>4452.000000000002</v>
      </c>
      <c r="D83" s="77">
        <f t="shared" si="13"/>
        <v>10547.999999999998</v>
      </c>
      <c r="E83" s="213">
        <v>15000</v>
      </c>
      <c r="F83" s="24">
        <v>2291.52</v>
      </c>
      <c r="G83" s="91">
        <f t="shared" si="14"/>
        <v>8910</v>
      </c>
      <c r="H83" s="214">
        <v>11201.52</v>
      </c>
      <c r="I83" s="80"/>
      <c r="J83" s="80"/>
      <c r="K83" s="80"/>
      <c r="L83" s="80"/>
      <c r="M83" s="80"/>
      <c r="N83" s="80"/>
      <c r="O83" s="80"/>
      <c r="P83" s="80"/>
      <c r="Q83" s="81"/>
      <c r="R83" s="81"/>
      <c r="S83" s="81"/>
      <c r="T83" s="81"/>
      <c r="U83" s="81"/>
      <c r="V83" s="81"/>
    </row>
    <row r="84" spans="1:22" s="3" customFormat="1" ht="15">
      <c r="A84" s="76"/>
      <c r="B84" s="83" t="s">
        <v>38</v>
      </c>
      <c r="C84" s="84">
        <f aca="true" t="shared" si="15" ref="C84:H84">SUM(C72:C83)</f>
        <v>56806.071616</v>
      </c>
      <c r="D84" s="84">
        <f t="shared" si="15"/>
        <v>134589.048384</v>
      </c>
      <c r="E84" s="85">
        <f t="shared" si="15"/>
        <v>191395.12</v>
      </c>
      <c r="F84" s="84">
        <f t="shared" si="15"/>
        <v>23682.63</v>
      </c>
      <c r="G84" s="85">
        <f t="shared" si="15"/>
        <v>90625</v>
      </c>
      <c r="H84" s="85">
        <f t="shared" si="15"/>
        <v>114307.63000000002</v>
      </c>
      <c r="I84" s="55"/>
      <c r="J84" s="79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1:22" s="3" customFormat="1" ht="15">
      <c r="A85" s="86"/>
      <c r="B85" s="56"/>
      <c r="C85" s="87"/>
      <c r="D85" s="87"/>
      <c r="E85" s="88"/>
      <c r="F85" s="89"/>
      <c r="G85" s="88"/>
      <c r="H85" s="88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 spans="1:22" ht="15">
      <c r="A86" s="66"/>
      <c r="B86" s="55"/>
      <c r="C86" s="55"/>
      <c r="D86" s="55"/>
      <c r="E86" s="55"/>
      <c r="F86" s="55"/>
      <c r="G86" s="55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</row>
    <row r="87" spans="1:22" ht="15.75" thickBot="1">
      <c r="A87" s="66"/>
      <c r="B87" s="55"/>
      <c r="C87" s="55"/>
      <c r="D87" s="55"/>
      <c r="E87" s="55"/>
      <c r="F87" s="55"/>
      <c r="G87" s="55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</row>
    <row r="88" spans="1:22" ht="15.75" thickBot="1">
      <c r="A88" s="249" t="s">
        <v>62</v>
      </c>
      <c r="B88" s="250"/>
      <c r="C88" s="72" t="s">
        <v>63</v>
      </c>
      <c r="D88" s="243" t="s">
        <v>64</v>
      </c>
      <c r="E88" s="244"/>
      <c r="F88" s="254" t="s">
        <v>65</v>
      </c>
      <c r="G88" s="255"/>
      <c r="H88" s="93"/>
      <c r="I88" s="95" t="s">
        <v>66</v>
      </c>
      <c r="J88" s="95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</row>
    <row r="89" spans="1:22" ht="15">
      <c r="A89" s="256"/>
      <c r="B89" s="257"/>
      <c r="C89" s="96"/>
      <c r="D89" s="96" t="s">
        <v>67</v>
      </c>
      <c r="E89" s="96" t="s">
        <v>68</v>
      </c>
      <c r="F89" s="97" t="s">
        <v>67</v>
      </c>
      <c r="G89" s="96" t="s">
        <v>68</v>
      </c>
      <c r="H89" s="93"/>
      <c r="I89" s="22" t="s">
        <v>24</v>
      </c>
      <c r="J89" s="23">
        <f>C90*C102</f>
        <v>585.930688</v>
      </c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</row>
    <row r="90" spans="1:22" ht="15">
      <c r="A90" s="234" t="s">
        <v>69</v>
      </c>
      <c r="B90" s="231"/>
      <c r="C90" s="98">
        <v>1974.16</v>
      </c>
      <c r="D90" s="99">
        <v>6608.56</v>
      </c>
      <c r="E90" s="99">
        <v>2466.28</v>
      </c>
      <c r="F90" s="92">
        <v>7992.56</v>
      </c>
      <c r="G90" s="92">
        <v>4038.52</v>
      </c>
      <c r="H90" s="93"/>
      <c r="I90" s="22" t="s">
        <v>27</v>
      </c>
      <c r="J90" s="23">
        <f>C90-J89</f>
        <v>1388.229312</v>
      </c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</row>
    <row r="91" spans="1:7" ht="15">
      <c r="A91" s="235" t="s">
        <v>70</v>
      </c>
      <c r="B91" s="231"/>
      <c r="C91" s="101">
        <v>577.51</v>
      </c>
      <c r="D91" s="100">
        <v>271.89</v>
      </c>
      <c r="E91" s="100">
        <v>288.76</v>
      </c>
      <c r="F91" s="102">
        <v>433.13</v>
      </c>
      <c r="G91" s="100">
        <v>0</v>
      </c>
    </row>
    <row r="92" spans="1:15" ht="15">
      <c r="A92" s="251" t="s">
        <v>137</v>
      </c>
      <c r="B92" s="252"/>
      <c r="C92" s="100">
        <v>0</v>
      </c>
      <c r="D92" s="100">
        <v>0</v>
      </c>
      <c r="E92" s="100">
        <v>4063</v>
      </c>
      <c r="F92" s="102">
        <v>0</v>
      </c>
      <c r="G92" s="100">
        <v>0</v>
      </c>
      <c r="I92" s="210" t="s">
        <v>140</v>
      </c>
      <c r="J92" s="211"/>
      <c r="K92" s="211"/>
      <c r="L92" s="211"/>
      <c r="M92" s="211"/>
      <c r="N92" s="211"/>
      <c r="O92" s="211"/>
    </row>
    <row r="93" spans="1:15" ht="15">
      <c r="A93" s="251" t="s">
        <v>138</v>
      </c>
      <c r="B93" s="252"/>
      <c r="C93" s="100">
        <v>1276.5</v>
      </c>
      <c r="D93" s="100">
        <v>1590.41</v>
      </c>
      <c r="E93" s="100">
        <v>1095.47</v>
      </c>
      <c r="F93" s="102">
        <v>4363.5</v>
      </c>
      <c r="G93" s="100">
        <v>981.61</v>
      </c>
      <c r="I93" s="22" t="s">
        <v>24</v>
      </c>
      <c r="J93" s="238">
        <f>C91*C102</f>
        <v>171.404968</v>
      </c>
      <c r="K93" s="231"/>
      <c r="L93" s="231"/>
      <c r="M93" s="231"/>
      <c r="N93" s="231"/>
      <c r="O93" s="231"/>
    </row>
    <row r="94" spans="1:18" ht="15">
      <c r="A94" s="251" t="s">
        <v>139</v>
      </c>
      <c r="B94" s="252"/>
      <c r="C94" s="100">
        <v>0</v>
      </c>
      <c r="D94" s="100">
        <v>0</v>
      </c>
      <c r="E94" s="100">
        <v>0</v>
      </c>
      <c r="F94" s="102">
        <v>807.28</v>
      </c>
      <c r="G94" s="100">
        <v>0</v>
      </c>
      <c r="I94" s="22" t="s">
        <v>27</v>
      </c>
      <c r="J94" s="238">
        <f>C91-J93</f>
        <v>406.105032</v>
      </c>
      <c r="K94" s="231"/>
      <c r="L94" s="231"/>
      <c r="M94" s="231"/>
      <c r="N94" s="231"/>
      <c r="O94" s="231"/>
      <c r="R94" s="110"/>
    </row>
    <row r="95" spans="1:15" ht="15">
      <c r="A95" s="236" t="s">
        <v>71</v>
      </c>
      <c r="B95" s="237"/>
      <c r="C95" s="84">
        <f>SUM(C90:C94)</f>
        <v>3828.17</v>
      </c>
      <c r="D95" s="84">
        <f>SUM(D90:D94)</f>
        <v>8470.86</v>
      </c>
      <c r="E95" s="84">
        <f>SUM(E90:E94)</f>
        <v>7913.51</v>
      </c>
      <c r="F95" s="94">
        <f>SUM(F90:F94)</f>
        <v>13596.470000000001</v>
      </c>
      <c r="G95" s="94">
        <f>SUM(G90:G94)</f>
        <v>5020.13</v>
      </c>
      <c r="I95" s="104" t="s">
        <v>71</v>
      </c>
      <c r="J95" s="230">
        <f>SUM(J93:J94)</f>
        <v>577.51</v>
      </c>
      <c r="K95" s="231"/>
      <c r="L95" s="231"/>
      <c r="M95" s="231"/>
      <c r="N95" s="231"/>
      <c r="O95" s="231"/>
    </row>
    <row r="96" spans="1:18" ht="15">
      <c r="A96" s="66"/>
      <c r="B96" s="55"/>
      <c r="C96" s="55"/>
      <c r="D96" s="55"/>
      <c r="E96" s="229">
        <f>E95+J89+J93+J98</f>
        <v>9049.710856000002</v>
      </c>
      <c r="F96" s="55"/>
      <c r="G96" s="28">
        <f>G95+J90+J94+J99</f>
        <v>7712.099144000001</v>
      </c>
      <c r="R96" s="110"/>
    </row>
    <row r="97" spans="1:15" ht="15">
      <c r="A97" s="66"/>
      <c r="B97" s="103"/>
      <c r="C97" s="93" t="s">
        <v>72</v>
      </c>
      <c r="D97" s="93"/>
      <c r="E97" s="93"/>
      <c r="F97" s="55"/>
      <c r="G97" s="55"/>
      <c r="I97" s="239" t="s">
        <v>146</v>
      </c>
      <c r="J97" s="239"/>
      <c r="K97" s="240"/>
      <c r="L97" s="240"/>
      <c r="M97" s="240"/>
      <c r="N97" s="240"/>
      <c r="O97" s="240"/>
    </row>
    <row r="98" spans="1:15" ht="15.75" thickBot="1">
      <c r="A98" s="66"/>
      <c r="B98" s="93"/>
      <c r="C98" s="93"/>
      <c r="D98" s="93"/>
      <c r="E98" s="55"/>
      <c r="F98" s="55"/>
      <c r="G98" s="55"/>
      <c r="I98" s="22" t="s">
        <v>24</v>
      </c>
      <c r="J98" s="238">
        <f>C93*C102</f>
        <v>378.8652</v>
      </c>
      <c r="K98" s="231"/>
      <c r="L98" s="231"/>
      <c r="M98" s="231"/>
      <c r="N98" s="231"/>
      <c r="O98" s="231"/>
    </row>
    <row r="99" spans="1:15" ht="15">
      <c r="A99" s="3"/>
      <c r="B99" s="232" t="s">
        <v>73</v>
      </c>
      <c r="C99" s="105" t="s">
        <v>64</v>
      </c>
      <c r="D99" s="57" t="s">
        <v>74</v>
      </c>
      <c r="E99" s="57" t="s">
        <v>38</v>
      </c>
      <c r="F99" s="55"/>
      <c r="G99" s="93"/>
      <c r="I99" s="22" t="s">
        <v>27</v>
      </c>
      <c r="J99" s="238">
        <f>C93-J98</f>
        <v>897.6348</v>
      </c>
      <c r="K99" s="231"/>
      <c r="L99" s="231"/>
      <c r="M99" s="231"/>
      <c r="N99" s="231"/>
      <c r="O99" s="231"/>
    </row>
    <row r="100" spans="2:8" ht="15.75" thickBot="1">
      <c r="B100" s="233"/>
      <c r="C100" s="106">
        <v>84</v>
      </c>
      <c r="D100" s="107">
        <v>199</v>
      </c>
      <c r="E100" s="108">
        <v>283</v>
      </c>
      <c r="F100" s="93"/>
      <c r="G100" s="109"/>
      <c r="H100" s="110"/>
    </row>
    <row r="101" spans="2:7" ht="15">
      <c r="B101" s="90" t="s">
        <v>75</v>
      </c>
      <c r="C101" s="58">
        <v>29.68</v>
      </c>
      <c r="D101" s="58">
        <f>E101-C101</f>
        <v>70.32</v>
      </c>
      <c r="E101" s="111">
        <v>100</v>
      </c>
      <c r="F101" s="93"/>
      <c r="G101" s="93"/>
    </row>
    <row r="102" spans="2:7" ht="15">
      <c r="B102" s="111"/>
      <c r="C102" s="111">
        <v>0.2968</v>
      </c>
      <c r="D102" s="111">
        <v>0.7032</v>
      </c>
      <c r="E102" s="111"/>
      <c r="F102" s="93"/>
      <c r="G102" s="93"/>
    </row>
  </sheetData>
  <sheetProtection password="C63B" sheet="1"/>
  <mergeCells count="44">
    <mergeCell ref="P46:R46"/>
    <mergeCell ref="C27:D27"/>
    <mergeCell ref="E27:F27"/>
    <mergeCell ref="I27:J27"/>
    <mergeCell ref="O46:O47"/>
    <mergeCell ref="C46:D46"/>
    <mergeCell ref="E46:E47"/>
    <mergeCell ref="F46:G46"/>
    <mergeCell ref="I46:J46"/>
    <mergeCell ref="C8:D8"/>
    <mergeCell ref="E8:F8"/>
    <mergeCell ref="G8:H8"/>
    <mergeCell ref="I8:J8"/>
    <mergeCell ref="O8:P8"/>
    <mergeCell ref="G27:H27"/>
    <mergeCell ref="A92:B92"/>
    <mergeCell ref="A93:B93"/>
    <mergeCell ref="S46:S47"/>
    <mergeCell ref="O27:P27"/>
    <mergeCell ref="V46:V47"/>
    <mergeCell ref="C64:D64"/>
    <mergeCell ref="E64:F64"/>
    <mergeCell ref="G64:H64"/>
    <mergeCell ref="I64:J64"/>
    <mergeCell ref="T46:U46"/>
    <mergeCell ref="D88:E88"/>
    <mergeCell ref="A70:A71"/>
    <mergeCell ref="B70:B71"/>
    <mergeCell ref="A88:B88"/>
    <mergeCell ref="A94:B94"/>
    <mergeCell ref="O64:P64"/>
    <mergeCell ref="F88:G88"/>
    <mergeCell ref="A89:B89"/>
    <mergeCell ref="H46:H47"/>
    <mergeCell ref="J95:O95"/>
    <mergeCell ref="B99:B100"/>
    <mergeCell ref="A90:B90"/>
    <mergeCell ref="A91:B91"/>
    <mergeCell ref="A95:B95"/>
    <mergeCell ref="J93:O93"/>
    <mergeCell ref="I97:O97"/>
    <mergeCell ref="J98:O98"/>
    <mergeCell ref="J99:O99"/>
    <mergeCell ref="J94:O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6" r:id="rId3"/>
  <ignoredErrors>
    <ignoredError sqref="C5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47"/>
  <sheetViews>
    <sheetView workbookViewId="0" topLeftCell="A4">
      <selection activeCell="B46" sqref="B46"/>
    </sheetView>
  </sheetViews>
  <sheetFormatPr defaultColWidth="9.140625" defaultRowHeight="15"/>
  <cols>
    <col min="1" max="1" width="4.28125" style="0" customWidth="1"/>
    <col min="2" max="2" width="60.7109375" style="0" customWidth="1"/>
    <col min="3" max="3" width="16.28125" style="0" customWidth="1"/>
    <col min="4" max="4" width="14.7109375" style="0" customWidth="1"/>
    <col min="5" max="5" width="9.140625" style="0" customWidth="1"/>
  </cols>
  <sheetData>
    <row r="3" spans="1:4" ht="15">
      <c r="A3" s="112" t="s">
        <v>76</v>
      </c>
      <c r="B3" s="112"/>
      <c r="C3" s="112"/>
      <c r="D3" s="113"/>
    </row>
    <row r="4" spans="1:4" ht="15">
      <c r="A4" s="113"/>
      <c r="B4" s="113"/>
      <c r="C4" s="113"/>
      <c r="D4" s="113"/>
    </row>
    <row r="5" spans="1:4" ht="15">
      <c r="A5" s="114"/>
      <c r="B5" s="114"/>
      <c r="C5" s="114" t="s">
        <v>77</v>
      </c>
      <c r="D5" s="114" t="s">
        <v>77</v>
      </c>
    </row>
    <row r="6" spans="1:4" ht="15">
      <c r="A6" s="115"/>
      <c r="B6" s="115" t="s">
        <v>128</v>
      </c>
      <c r="C6" s="116">
        <v>393.7</v>
      </c>
      <c r="D6" s="116">
        <v>297.37</v>
      </c>
    </row>
    <row r="7" spans="1:4" ht="15">
      <c r="A7" s="117"/>
      <c r="B7" s="117"/>
      <c r="C7" s="118"/>
      <c r="D7" s="118"/>
    </row>
    <row r="8" spans="1:4" ht="15">
      <c r="A8" s="117"/>
      <c r="B8" s="117"/>
      <c r="C8" s="114"/>
      <c r="D8" s="117"/>
    </row>
    <row r="9" spans="1:4" ht="15">
      <c r="A9" s="117"/>
      <c r="B9" s="117"/>
      <c r="C9" s="119" t="s">
        <v>78</v>
      </c>
      <c r="D9" s="119" t="s">
        <v>79</v>
      </c>
    </row>
    <row r="10" spans="1:4" ht="15">
      <c r="A10" s="120" t="s">
        <v>80</v>
      </c>
      <c r="B10" s="121" t="s">
        <v>81</v>
      </c>
      <c r="C10" s="117">
        <v>84</v>
      </c>
      <c r="D10" s="117">
        <v>199</v>
      </c>
    </row>
    <row r="11" spans="1:4" ht="15">
      <c r="A11" s="122"/>
      <c r="B11" s="117"/>
      <c r="C11" s="123"/>
      <c r="D11" s="123"/>
    </row>
    <row r="12" spans="1:4" ht="15">
      <c r="A12" s="117"/>
      <c r="B12" s="124" t="s">
        <v>136</v>
      </c>
      <c r="C12" s="117"/>
      <c r="D12" s="117"/>
    </row>
    <row r="13" spans="1:4" ht="15">
      <c r="A13" s="120" t="s">
        <v>82</v>
      </c>
      <c r="B13" s="120" t="s">
        <v>83</v>
      </c>
      <c r="C13" s="117"/>
      <c r="D13" s="117"/>
    </row>
    <row r="14" spans="1:4" ht="15">
      <c r="A14" s="117" t="s">
        <v>17</v>
      </c>
      <c r="B14" s="117" t="s">
        <v>84</v>
      </c>
      <c r="C14" s="123">
        <f>'Podatki Hoče in Rogoza'!C22</f>
        <v>215546.36</v>
      </c>
      <c r="D14" s="123">
        <f>'Podatki Hoče in Rogoza'!D22</f>
        <v>298500.56</v>
      </c>
    </row>
    <row r="15" spans="1:4" ht="15">
      <c r="A15" s="117" t="s">
        <v>19</v>
      </c>
      <c r="B15" s="117" t="s">
        <v>85</v>
      </c>
      <c r="C15" s="123">
        <f>'Podatki Hoče in Rogoza'!E22</f>
        <v>34703</v>
      </c>
      <c r="D15" s="123">
        <f>'Podatki Hoče in Rogoza'!F22</f>
        <v>48058.630000000005</v>
      </c>
    </row>
    <row r="16" spans="1:4" ht="15">
      <c r="A16" s="117" t="s">
        <v>42</v>
      </c>
      <c r="B16" s="125" t="s">
        <v>147</v>
      </c>
      <c r="C16" s="126">
        <f>'Podatki Hoče in Rogoza'!D90+'Podatki Hoče in Rogoza'!D91+'Podatki Hoče in Rogoza'!D92+'Podatki Hoče in Rogoza'!D93+'Podatki Hoče in Rogoza'!D94</f>
        <v>8470.86</v>
      </c>
      <c r="D16" s="126">
        <f>'Podatki Hoče in Rogoza'!F95</f>
        <v>13596.470000000001</v>
      </c>
    </row>
    <row r="17" spans="1:4" ht="15">
      <c r="A17" s="117" t="s">
        <v>25</v>
      </c>
      <c r="B17" s="117" t="s">
        <v>86</v>
      </c>
      <c r="C17" s="123">
        <f>'Podatki Hoče in Rogoza'!I22+'Podatki Hoče in Rogoza'!O22</f>
        <v>23944.57</v>
      </c>
      <c r="D17" s="127">
        <f>'Podatki Hoče in Rogoza'!J22+'Podatki Hoče in Rogoza'!P22</f>
        <v>25151.269999999997</v>
      </c>
    </row>
    <row r="18" spans="1:4" ht="15">
      <c r="A18" s="117" t="s">
        <v>28</v>
      </c>
      <c r="B18" s="117" t="s">
        <v>87</v>
      </c>
      <c r="C18" s="123">
        <f>'Podatki Hoče in Rogoza'!G22</f>
        <v>776.2900000000001</v>
      </c>
      <c r="D18" s="123">
        <f>'Podatki Hoče in Rogoza'!H22</f>
        <v>1076.8</v>
      </c>
    </row>
    <row r="19" spans="1:4" ht="15">
      <c r="A19" s="117" t="s">
        <v>29</v>
      </c>
      <c r="B19" s="128" t="s">
        <v>149</v>
      </c>
      <c r="C19" s="123">
        <f>C14*1%</f>
        <v>2155.4636</v>
      </c>
      <c r="D19" s="123">
        <f>D14*1%</f>
        <v>2985.0056</v>
      </c>
    </row>
    <row r="20" spans="1:4" ht="15">
      <c r="A20" s="122" t="s">
        <v>30</v>
      </c>
      <c r="B20" s="122" t="s">
        <v>88</v>
      </c>
      <c r="C20" s="129">
        <f>SUM(C14:C19)</f>
        <v>285596.5436</v>
      </c>
      <c r="D20" s="129">
        <f>SUM(D14:D19)</f>
        <v>389368.7356</v>
      </c>
    </row>
    <row r="21" spans="1:4" ht="15">
      <c r="A21" s="117"/>
      <c r="B21" s="117"/>
      <c r="C21" s="130"/>
      <c r="D21" s="117"/>
    </row>
    <row r="22" spans="1:4" ht="15">
      <c r="A22" s="120" t="s">
        <v>89</v>
      </c>
      <c r="B22" s="120" t="s">
        <v>148</v>
      </c>
      <c r="C22" s="130"/>
      <c r="D22" s="117"/>
    </row>
    <row r="23" spans="1:4" ht="15">
      <c r="A23" s="117" t="s">
        <v>31</v>
      </c>
      <c r="B23" s="117" t="s">
        <v>84</v>
      </c>
      <c r="C23" s="123">
        <f>'Podatki Hoče in Rogoza'!C63</f>
        <v>65855.08315199999</v>
      </c>
      <c r="D23" s="123">
        <f>'Podatki Hoče in Rogoza'!D63</f>
        <v>119663.44684799999</v>
      </c>
    </row>
    <row r="24" spans="1:4" ht="15">
      <c r="A24" s="117" t="s">
        <v>32</v>
      </c>
      <c r="B24" s="117" t="s">
        <v>85</v>
      </c>
      <c r="C24" s="123">
        <f>'Podatki Hoče in Rogoza'!E63</f>
        <v>10472.13361</v>
      </c>
      <c r="D24" s="123">
        <f>'Podatki Hoče in Rogoza'!F63</f>
        <v>19414.02639</v>
      </c>
    </row>
    <row r="25" spans="1:4" ht="15">
      <c r="A25" s="117" t="s">
        <v>33</v>
      </c>
      <c r="B25" s="125" t="s">
        <v>144</v>
      </c>
      <c r="C25" s="131">
        <f>'Podatki Hoče in Rogoza'!E96</f>
        <v>9049.710856000002</v>
      </c>
      <c r="D25" s="131">
        <f>'Podatki Hoče in Rogoza'!G96</f>
        <v>7712.099144000001</v>
      </c>
    </row>
    <row r="26" spans="1:4" ht="15">
      <c r="A26" s="117" t="s">
        <v>34</v>
      </c>
      <c r="B26" s="117" t="s">
        <v>86</v>
      </c>
      <c r="C26" s="123">
        <f>'Podatki Hoče in Rogoza'!I63+'Podatki Hoče in Rogoza'!O63</f>
        <v>6269.735496000001</v>
      </c>
      <c r="D26" s="123">
        <f>'Podatki Hoče in Rogoza'!J63+'Podatki Hoče in Rogoza'!P63</f>
        <v>14509.604503999999</v>
      </c>
    </row>
    <row r="27" spans="1:4" ht="15">
      <c r="A27" s="117" t="s">
        <v>36</v>
      </c>
      <c r="B27" s="117" t="s">
        <v>87</v>
      </c>
      <c r="C27" s="123">
        <f>'Podatki Hoče in Rogoza'!G63</f>
        <v>300.45801600000004</v>
      </c>
      <c r="D27" s="123">
        <f>'Podatki Hoče in Rogoza'!H63</f>
        <v>515.661984</v>
      </c>
    </row>
    <row r="28" spans="1:4" ht="15">
      <c r="A28" s="117" t="s">
        <v>91</v>
      </c>
      <c r="B28" s="128" t="s">
        <v>149</v>
      </c>
      <c r="C28" s="123">
        <f>C23*1%</f>
        <v>658.55083152</v>
      </c>
      <c r="D28" s="123">
        <f>D23*1%</f>
        <v>1196.63446848</v>
      </c>
    </row>
    <row r="29" spans="1:4" ht="15">
      <c r="A29" s="122" t="s">
        <v>92</v>
      </c>
      <c r="B29" s="122" t="s">
        <v>93</v>
      </c>
      <c r="C29" s="129">
        <f>SUM(C23:C28)</f>
        <v>92605.67196152</v>
      </c>
      <c r="D29" s="129">
        <f>SUM(D23:D28)</f>
        <v>163011.47333848002</v>
      </c>
    </row>
    <row r="30" spans="1:4" ht="15">
      <c r="A30" s="117"/>
      <c r="B30" s="122"/>
      <c r="C30" s="130"/>
      <c r="D30" s="117"/>
    </row>
    <row r="31" spans="1:4" ht="15">
      <c r="A31" s="120" t="s">
        <v>94</v>
      </c>
      <c r="B31" s="120" t="s">
        <v>95</v>
      </c>
      <c r="C31" s="129">
        <f>'Podatki Hoče in Rogoza'!C84</f>
        <v>56806.071616</v>
      </c>
      <c r="D31" s="129">
        <f>'Podatki Hoče in Rogoza'!D84</f>
        <v>134589.048384</v>
      </c>
    </row>
    <row r="32" spans="1:4" ht="15">
      <c r="A32" s="120" t="s">
        <v>96</v>
      </c>
      <c r="B32" s="120" t="s">
        <v>97</v>
      </c>
      <c r="C32" s="129">
        <f>'Podatki Hoče in Rogoza'!F84</f>
        <v>23682.63</v>
      </c>
      <c r="D32" s="129">
        <f>'Podatki Hoče in Rogoza'!G84</f>
        <v>90625</v>
      </c>
    </row>
    <row r="33" spans="1:4" ht="15">
      <c r="A33" s="117"/>
      <c r="B33" s="117"/>
      <c r="C33" s="117"/>
      <c r="D33" s="117"/>
    </row>
    <row r="34" spans="1:4" ht="15">
      <c r="A34" s="120" t="s">
        <v>98</v>
      </c>
      <c r="B34" s="120" t="s">
        <v>99</v>
      </c>
      <c r="C34" s="117"/>
      <c r="D34" s="117"/>
    </row>
    <row r="35" spans="1:4" ht="15">
      <c r="A35" s="117"/>
      <c r="B35" s="117" t="s">
        <v>100</v>
      </c>
      <c r="C35" s="123">
        <f>C20/C10/12</f>
        <v>283.32990436507936</v>
      </c>
      <c r="D35" s="123">
        <f>D20/D10/12</f>
        <v>163.05223433835846</v>
      </c>
    </row>
    <row r="36" spans="1:4" ht="15">
      <c r="A36" s="117"/>
      <c r="B36" s="117"/>
      <c r="C36" s="123"/>
      <c r="D36" s="123"/>
    </row>
    <row r="37" spans="1:4" ht="15">
      <c r="A37" s="117"/>
      <c r="B37" s="117" t="s">
        <v>101</v>
      </c>
      <c r="C37" s="123">
        <f>C29/C10/12</f>
        <v>91.87070631103175</v>
      </c>
      <c r="D37" s="123">
        <f>D29/D10/12</f>
        <v>68.26276102951424</v>
      </c>
    </row>
    <row r="38" spans="1:4" ht="15">
      <c r="A38" s="117"/>
      <c r="B38" s="117"/>
      <c r="C38" s="123"/>
      <c r="D38" s="123"/>
    </row>
    <row r="39" spans="1:4" ht="15">
      <c r="A39" s="117"/>
      <c r="B39" s="132" t="s">
        <v>102</v>
      </c>
      <c r="C39" s="123">
        <f>C31/C10/12</f>
        <v>56.35522977777777</v>
      </c>
      <c r="D39" s="123">
        <f>D31/D10/12</f>
        <v>56.360573025125625</v>
      </c>
    </row>
    <row r="40" spans="1:4" ht="15">
      <c r="A40" s="117"/>
      <c r="B40" s="117"/>
      <c r="C40" s="123"/>
      <c r="D40" s="123"/>
    </row>
    <row r="41" spans="1:4" ht="15">
      <c r="A41" s="117"/>
      <c r="B41" s="132" t="s">
        <v>103</v>
      </c>
      <c r="C41" s="123">
        <f>C32/C10/12</f>
        <v>23.49467261904762</v>
      </c>
      <c r="D41" s="215">
        <f>D32/D10/12</f>
        <v>37.950167504187604</v>
      </c>
    </row>
    <row r="42" spans="1:4" ht="15.75" thickBot="1">
      <c r="A42" s="117"/>
      <c r="B42" s="132"/>
      <c r="C42" s="133"/>
      <c r="D42" s="133"/>
    </row>
    <row r="43" spans="1:4" ht="15.75" thickBot="1">
      <c r="A43" s="115"/>
      <c r="B43" s="134" t="s">
        <v>104</v>
      </c>
      <c r="C43" s="135">
        <f>SUM(C35:C42)</f>
        <v>455.0505130729365</v>
      </c>
      <c r="D43" s="136">
        <f>SUM(D35:D42)</f>
        <v>325.62573589718596</v>
      </c>
    </row>
    <row r="46" spans="1:4" ht="15">
      <c r="A46" s="137" t="s">
        <v>105</v>
      </c>
      <c r="B46" s="137"/>
      <c r="C46" s="137"/>
      <c r="D46" s="137"/>
    </row>
    <row r="47" spans="1:4" ht="15">
      <c r="A47" s="137" t="s">
        <v>106</v>
      </c>
      <c r="B47" s="137"/>
      <c r="C47" s="137"/>
      <c r="D47" s="138"/>
    </row>
  </sheetData>
  <sheetProtection password="C63B" sheet="1"/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77"/>
  <sheetViews>
    <sheetView view="pageLayout" workbookViewId="0" topLeftCell="A49">
      <selection activeCell="E85" sqref="E85"/>
    </sheetView>
  </sheetViews>
  <sheetFormatPr defaultColWidth="9.140625" defaultRowHeight="15"/>
  <cols>
    <col min="2" max="2" width="16.421875" style="0" customWidth="1"/>
    <col min="3" max="12" width="10.421875" style="110" customWidth="1"/>
    <col min="13" max="13" width="13.140625" style="110" customWidth="1"/>
  </cols>
  <sheetData>
    <row r="3" spans="1:7" ht="15">
      <c r="A3" s="1" t="s">
        <v>141</v>
      </c>
      <c r="B3" s="139"/>
      <c r="C3" s="140"/>
      <c r="D3" s="140"/>
      <c r="E3" s="140"/>
      <c r="F3" s="140"/>
      <c r="G3" s="140"/>
    </row>
    <row r="4" ht="15">
      <c r="A4" s="2"/>
    </row>
    <row r="5" ht="15">
      <c r="A5" s="2" t="s">
        <v>107</v>
      </c>
    </row>
    <row r="6" ht="15">
      <c r="A6" s="2"/>
    </row>
    <row r="7" ht="15.75" thickBot="1"/>
    <row r="8" spans="1:13" ht="15.75" thickBot="1">
      <c r="A8" s="141"/>
      <c r="B8" s="142"/>
      <c r="C8" s="283" t="s">
        <v>2</v>
      </c>
      <c r="D8" s="294"/>
      <c r="E8" s="283" t="s">
        <v>108</v>
      </c>
      <c r="F8" s="294"/>
      <c r="G8" s="283" t="s">
        <v>4</v>
      </c>
      <c r="H8" s="294"/>
      <c r="I8" s="283" t="s">
        <v>5</v>
      </c>
      <c r="J8" s="284"/>
      <c r="K8" s="283" t="s">
        <v>8</v>
      </c>
      <c r="L8" s="284"/>
      <c r="M8" s="143" t="s">
        <v>109</v>
      </c>
    </row>
    <row r="9" spans="1:13" ht="15.75" thickBot="1">
      <c r="A9" s="144" t="s">
        <v>9</v>
      </c>
      <c r="B9" s="145" t="s">
        <v>10</v>
      </c>
      <c r="C9" s="146" t="s">
        <v>11</v>
      </c>
      <c r="D9" s="147" t="s">
        <v>12</v>
      </c>
      <c r="E9" s="146" t="s">
        <v>11</v>
      </c>
      <c r="F9" s="148" t="s">
        <v>13</v>
      </c>
      <c r="G9" s="143" t="s">
        <v>11</v>
      </c>
      <c r="H9" s="147" t="s">
        <v>13</v>
      </c>
      <c r="I9" s="146" t="s">
        <v>11</v>
      </c>
      <c r="J9" s="148" t="s">
        <v>13</v>
      </c>
      <c r="K9" s="146" t="s">
        <v>11</v>
      </c>
      <c r="L9" s="149" t="s">
        <v>13</v>
      </c>
      <c r="M9" s="176" t="s">
        <v>13</v>
      </c>
    </row>
    <row r="10" spans="1:13" ht="15">
      <c r="A10" s="150" t="s">
        <v>17</v>
      </c>
      <c r="B10" s="150" t="s">
        <v>35</v>
      </c>
      <c r="C10" s="151">
        <v>5713.83</v>
      </c>
      <c r="D10" s="151">
        <v>14724.37</v>
      </c>
      <c r="E10" s="151">
        <v>919.93</v>
      </c>
      <c r="F10" s="217">
        <v>2370.62</v>
      </c>
      <c r="G10" s="153">
        <v>40.15</v>
      </c>
      <c r="H10" s="152">
        <v>131.67</v>
      </c>
      <c r="I10" s="151">
        <v>279.54</v>
      </c>
      <c r="J10" s="151">
        <v>551.43</v>
      </c>
      <c r="K10" s="151">
        <v>353.08</v>
      </c>
      <c r="L10" s="152">
        <v>789.88</v>
      </c>
      <c r="M10" s="181">
        <v>10.96</v>
      </c>
    </row>
    <row r="11" spans="1:13" ht="15">
      <c r="A11" s="150" t="s">
        <v>19</v>
      </c>
      <c r="B11" s="150" t="s">
        <v>37</v>
      </c>
      <c r="C11" s="151">
        <v>5444.45</v>
      </c>
      <c r="D11" s="151">
        <v>14549.75</v>
      </c>
      <c r="E11" s="151">
        <v>876.56</v>
      </c>
      <c r="F11" s="217">
        <v>2342.51</v>
      </c>
      <c r="G11" s="153">
        <v>40.15</v>
      </c>
      <c r="H11" s="152">
        <v>131.67</v>
      </c>
      <c r="I11" s="151">
        <v>286.05</v>
      </c>
      <c r="J11" s="216">
        <v>603.01</v>
      </c>
      <c r="K11" s="151">
        <v>327.6</v>
      </c>
      <c r="L11" s="152">
        <v>757.12</v>
      </c>
      <c r="M11" s="181">
        <v>10.96</v>
      </c>
    </row>
    <row r="12" spans="1:13" ht="15">
      <c r="A12" s="150" t="s">
        <v>42</v>
      </c>
      <c r="B12" s="150" t="s">
        <v>18</v>
      </c>
      <c r="C12" s="151">
        <v>5705.03</v>
      </c>
      <c r="D12" s="151">
        <v>15103.51</v>
      </c>
      <c r="E12" s="151">
        <v>918.51</v>
      </c>
      <c r="F12" s="217">
        <v>2431.67</v>
      </c>
      <c r="G12" s="153">
        <v>40.15</v>
      </c>
      <c r="H12" s="152">
        <v>124.92</v>
      </c>
      <c r="I12" s="151">
        <v>226.86</v>
      </c>
      <c r="J12" s="151">
        <v>489.49</v>
      </c>
      <c r="K12" s="151">
        <v>262.08</v>
      </c>
      <c r="L12" s="152">
        <v>629.72</v>
      </c>
      <c r="M12" s="151">
        <v>10.96</v>
      </c>
    </row>
    <row r="13" spans="1:13" ht="15">
      <c r="A13" s="150" t="s">
        <v>25</v>
      </c>
      <c r="B13" s="150" t="s">
        <v>20</v>
      </c>
      <c r="C13" s="151">
        <v>5672.69</v>
      </c>
      <c r="D13" s="151">
        <v>15280.24</v>
      </c>
      <c r="E13" s="151">
        <v>913.3</v>
      </c>
      <c r="F13" s="217">
        <v>2460.12</v>
      </c>
      <c r="G13" s="152">
        <v>13.4</v>
      </c>
      <c r="H13" s="152">
        <v>41.27</v>
      </c>
      <c r="I13" s="151">
        <v>282.01</v>
      </c>
      <c r="J13" s="151">
        <v>509.75</v>
      </c>
      <c r="K13" s="151">
        <v>332.01</v>
      </c>
      <c r="L13" s="152">
        <v>660.45</v>
      </c>
      <c r="M13" s="151">
        <v>0</v>
      </c>
    </row>
    <row r="14" spans="1:13" ht="15">
      <c r="A14" s="150" t="s">
        <v>28</v>
      </c>
      <c r="B14" s="150" t="s">
        <v>23</v>
      </c>
      <c r="C14" s="151">
        <v>5517.46</v>
      </c>
      <c r="D14" s="151">
        <v>15153.38</v>
      </c>
      <c r="E14" s="151">
        <v>888.31</v>
      </c>
      <c r="F14" s="217">
        <v>2439.69</v>
      </c>
      <c r="G14" s="152">
        <v>13.4</v>
      </c>
      <c r="H14" s="152">
        <v>38.59</v>
      </c>
      <c r="I14" s="151">
        <v>258</v>
      </c>
      <c r="J14" s="151">
        <v>437.68</v>
      </c>
      <c r="K14" s="151">
        <v>289.17</v>
      </c>
      <c r="L14" s="152">
        <v>571.2</v>
      </c>
      <c r="M14" s="151">
        <v>0</v>
      </c>
    </row>
    <row r="15" spans="1:13" ht="15">
      <c r="A15" s="150" t="s">
        <v>29</v>
      </c>
      <c r="B15" s="150" t="s">
        <v>26</v>
      </c>
      <c r="C15" s="151">
        <v>5576.35</v>
      </c>
      <c r="D15" s="151">
        <v>14809.21</v>
      </c>
      <c r="E15" s="151">
        <v>897.79</v>
      </c>
      <c r="F15" s="151">
        <v>2390.81</v>
      </c>
      <c r="G15" s="151">
        <v>13.4</v>
      </c>
      <c r="H15" s="151">
        <v>38.59</v>
      </c>
      <c r="I15" s="151">
        <v>272.19</v>
      </c>
      <c r="J15" s="151">
        <v>548.69</v>
      </c>
      <c r="K15" s="151">
        <v>349.86</v>
      </c>
      <c r="L15" s="151">
        <v>717.57</v>
      </c>
      <c r="M15" s="151">
        <v>0</v>
      </c>
    </row>
    <row r="16" spans="1:13" ht="15">
      <c r="A16" s="150" t="s">
        <v>30</v>
      </c>
      <c r="B16" s="150" t="s">
        <v>130</v>
      </c>
      <c r="C16" s="151">
        <v>5690.86</v>
      </c>
      <c r="D16" s="151">
        <v>14870.24</v>
      </c>
      <c r="E16" s="151">
        <v>916.23</v>
      </c>
      <c r="F16" s="152">
        <v>2390.55</v>
      </c>
      <c r="G16" s="152">
        <v>13.4</v>
      </c>
      <c r="H16" s="152">
        <v>40</v>
      </c>
      <c r="I16" s="151">
        <v>208.65</v>
      </c>
      <c r="J16" s="151">
        <v>500.13</v>
      </c>
      <c r="K16" s="151">
        <v>296.31</v>
      </c>
      <c r="L16" s="152">
        <v>556.92</v>
      </c>
      <c r="M16" s="151">
        <v>0</v>
      </c>
    </row>
    <row r="17" spans="1:13" ht="15">
      <c r="A17" s="150" t="s">
        <v>31</v>
      </c>
      <c r="B17" s="150" t="s">
        <v>131</v>
      </c>
      <c r="C17" s="151">
        <v>5700</v>
      </c>
      <c r="D17" s="151">
        <v>15000</v>
      </c>
      <c r="E17" s="151">
        <v>920</v>
      </c>
      <c r="F17" s="152">
        <v>2420</v>
      </c>
      <c r="G17" s="152">
        <v>14</v>
      </c>
      <c r="H17" s="152">
        <v>40</v>
      </c>
      <c r="I17" s="151">
        <v>210</v>
      </c>
      <c r="J17" s="151">
        <v>600</v>
      </c>
      <c r="K17" s="151">
        <v>300</v>
      </c>
      <c r="L17" s="152">
        <v>610</v>
      </c>
      <c r="M17" s="151">
        <v>0</v>
      </c>
    </row>
    <row r="18" spans="1:13" ht="15">
      <c r="A18" s="150" t="s">
        <v>32</v>
      </c>
      <c r="B18" s="150" t="s">
        <v>132</v>
      </c>
      <c r="C18" s="151">
        <v>5700</v>
      </c>
      <c r="D18" s="151">
        <v>15000</v>
      </c>
      <c r="E18" s="151">
        <v>920</v>
      </c>
      <c r="F18" s="152">
        <v>2420</v>
      </c>
      <c r="G18" s="152">
        <v>14</v>
      </c>
      <c r="H18" s="152">
        <v>40</v>
      </c>
      <c r="I18" s="151">
        <v>210</v>
      </c>
      <c r="J18" s="151">
        <v>600</v>
      </c>
      <c r="K18" s="151">
        <v>300</v>
      </c>
      <c r="L18" s="152">
        <v>610</v>
      </c>
      <c r="M18" s="151">
        <v>0</v>
      </c>
    </row>
    <row r="19" spans="1:13" ht="15">
      <c r="A19" s="150" t="s">
        <v>33</v>
      </c>
      <c r="B19" s="150" t="s">
        <v>133</v>
      </c>
      <c r="C19" s="151">
        <v>5700</v>
      </c>
      <c r="D19" s="151">
        <v>15000</v>
      </c>
      <c r="E19" s="151">
        <v>920</v>
      </c>
      <c r="F19" s="152">
        <v>2420</v>
      </c>
      <c r="G19" s="152">
        <v>15</v>
      </c>
      <c r="H19" s="152">
        <v>42</v>
      </c>
      <c r="I19" s="151">
        <v>210</v>
      </c>
      <c r="J19" s="151">
        <v>600</v>
      </c>
      <c r="K19" s="151">
        <v>300</v>
      </c>
      <c r="L19" s="152">
        <v>610</v>
      </c>
      <c r="M19" s="151">
        <v>0</v>
      </c>
    </row>
    <row r="20" spans="1:13" ht="15">
      <c r="A20" s="150" t="s">
        <v>34</v>
      </c>
      <c r="B20" s="150" t="s">
        <v>134</v>
      </c>
      <c r="C20" s="151">
        <v>5700</v>
      </c>
      <c r="D20" s="151">
        <v>15000</v>
      </c>
      <c r="E20" s="151">
        <v>920</v>
      </c>
      <c r="F20" s="152">
        <v>2420</v>
      </c>
      <c r="G20" s="152">
        <v>15</v>
      </c>
      <c r="H20" s="152">
        <v>42</v>
      </c>
      <c r="I20" s="151">
        <v>210</v>
      </c>
      <c r="J20" s="151">
        <v>600</v>
      </c>
      <c r="K20" s="151">
        <v>300</v>
      </c>
      <c r="L20" s="152">
        <v>610</v>
      </c>
      <c r="M20" s="151">
        <v>0</v>
      </c>
    </row>
    <row r="21" spans="1:13" ht="15">
      <c r="A21" s="150" t="s">
        <v>36</v>
      </c>
      <c r="B21" s="150" t="s">
        <v>135</v>
      </c>
      <c r="C21" s="151">
        <v>5700</v>
      </c>
      <c r="D21" s="151">
        <v>15000</v>
      </c>
      <c r="E21" s="151">
        <v>920</v>
      </c>
      <c r="F21" s="152">
        <v>2420</v>
      </c>
      <c r="G21" s="152">
        <v>15</v>
      </c>
      <c r="H21" s="152">
        <v>42</v>
      </c>
      <c r="I21" s="151">
        <v>210</v>
      </c>
      <c r="J21" s="151">
        <v>600</v>
      </c>
      <c r="K21" s="151">
        <v>300</v>
      </c>
      <c r="L21" s="152">
        <v>610</v>
      </c>
      <c r="M21" s="151">
        <v>0</v>
      </c>
    </row>
    <row r="22" spans="1:13" s="2" customFormat="1" ht="15">
      <c r="A22" s="155"/>
      <c r="B22" s="155" t="s">
        <v>38</v>
      </c>
      <c r="C22" s="156">
        <f aca="true" t="shared" si="0" ref="C22:M22">SUM(C10:C21)</f>
        <v>67820.67</v>
      </c>
      <c r="D22" s="156">
        <f t="shared" si="0"/>
        <v>179490.7</v>
      </c>
      <c r="E22" s="156">
        <f t="shared" si="0"/>
        <v>10930.630000000001</v>
      </c>
      <c r="F22" s="157">
        <f t="shared" si="0"/>
        <v>28925.97</v>
      </c>
      <c r="G22" s="157">
        <f t="shared" si="0"/>
        <v>247.05</v>
      </c>
      <c r="H22" s="157">
        <f t="shared" si="0"/>
        <v>752.71</v>
      </c>
      <c r="I22" s="156">
        <f t="shared" si="0"/>
        <v>2863.3</v>
      </c>
      <c r="J22" s="156">
        <f t="shared" si="0"/>
        <v>6640.18</v>
      </c>
      <c r="K22" s="156">
        <f t="shared" si="0"/>
        <v>3710.11</v>
      </c>
      <c r="L22" s="157">
        <f t="shared" si="0"/>
        <v>7732.86</v>
      </c>
      <c r="M22" s="156">
        <f t="shared" si="0"/>
        <v>32.88</v>
      </c>
    </row>
    <row r="23" ht="15">
      <c r="M23" s="110" t="s">
        <v>1</v>
      </c>
    </row>
    <row r="25" spans="1:2" ht="15">
      <c r="A25" s="158" t="s">
        <v>39</v>
      </c>
      <c r="B25" s="159"/>
    </row>
    <row r="26" ht="15.75" thickBot="1"/>
    <row r="27" spans="1:17" ht="15.75" customHeight="1" thickBot="1">
      <c r="A27" s="141"/>
      <c r="B27" s="160"/>
      <c r="C27" s="283" t="s">
        <v>2</v>
      </c>
      <c r="D27" s="285"/>
      <c r="E27" s="278" t="s">
        <v>110</v>
      </c>
      <c r="F27" s="280" t="s">
        <v>108</v>
      </c>
      <c r="G27" s="281"/>
      <c r="H27" s="278" t="s">
        <v>111</v>
      </c>
      <c r="I27" s="283" t="s">
        <v>4</v>
      </c>
      <c r="J27" s="284"/>
      <c r="K27" s="278" t="s">
        <v>112</v>
      </c>
      <c r="L27" s="283" t="s">
        <v>113</v>
      </c>
      <c r="M27" s="285"/>
      <c r="N27" s="286"/>
      <c r="O27" s="286"/>
      <c r="P27" s="286"/>
      <c r="Q27" s="287"/>
    </row>
    <row r="28" spans="1:17" ht="15.75" thickBot="1">
      <c r="A28" s="144" t="s">
        <v>9</v>
      </c>
      <c r="B28" s="145" t="s">
        <v>10</v>
      </c>
      <c r="C28" s="161" t="s">
        <v>11</v>
      </c>
      <c r="D28" s="162" t="s">
        <v>12</v>
      </c>
      <c r="E28" s="279"/>
      <c r="F28" s="162" t="s">
        <v>11</v>
      </c>
      <c r="G28" s="143" t="s">
        <v>13</v>
      </c>
      <c r="H28" s="246"/>
      <c r="I28" s="163" t="s">
        <v>11</v>
      </c>
      <c r="J28" s="162" t="s">
        <v>13</v>
      </c>
      <c r="K28" s="282"/>
      <c r="L28" s="161" t="s">
        <v>11</v>
      </c>
      <c r="M28" s="164" t="s">
        <v>14</v>
      </c>
      <c r="N28" s="164" t="s">
        <v>8</v>
      </c>
      <c r="O28" s="164" t="s">
        <v>11</v>
      </c>
      <c r="P28" s="164" t="s">
        <v>14</v>
      </c>
      <c r="Q28" s="165" t="s">
        <v>47</v>
      </c>
    </row>
    <row r="29" spans="1:17" ht="15">
      <c r="A29" s="150" t="s">
        <v>17</v>
      </c>
      <c r="B29" s="150" t="s">
        <v>35</v>
      </c>
      <c r="C29" s="151">
        <v>1335.95</v>
      </c>
      <c r="D29" s="166">
        <v>4622.68</v>
      </c>
      <c r="E29" s="151">
        <v>5958.63</v>
      </c>
      <c r="F29" s="166">
        <v>208.48</v>
      </c>
      <c r="G29" s="153">
        <v>750.86</v>
      </c>
      <c r="H29" s="216">
        <v>959.34</v>
      </c>
      <c r="I29" s="153">
        <v>12.04</v>
      </c>
      <c r="J29" s="153">
        <v>43.34</v>
      </c>
      <c r="K29" s="152">
        <v>55.38</v>
      </c>
      <c r="L29" s="166">
        <v>98.93</v>
      </c>
      <c r="M29" s="166">
        <v>356.31</v>
      </c>
      <c r="N29" s="151">
        <v>455.24</v>
      </c>
      <c r="O29" s="166">
        <v>51.26</v>
      </c>
      <c r="P29" s="166">
        <v>184.63</v>
      </c>
      <c r="Q29" s="151">
        <v>235.89</v>
      </c>
    </row>
    <row r="30" spans="1:17" ht="15">
      <c r="A30" s="154" t="s">
        <v>19</v>
      </c>
      <c r="B30" s="150" t="s">
        <v>37</v>
      </c>
      <c r="C30" s="151">
        <v>1343.05</v>
      </c>
      <c r="D30" s="166">
        <v>4648.22</v>
      </c>
      <c r="E30" s="151">
        <v>5991.27</v>
      </c>
      <c r="F30" s="166">
        <v>209.62</v>
      </c>
      <c r="G30" s="153">
        <v>754.97</v>
      </c>
      <c r="H30" s="151">
        <v>964.59</v>
      </c>
      <c r="I30" s="153">
        <v>12.58</v>
      </c>
      <c r="J30" s="153">
        <v>45.3</v>
      </c>
      <c r="K30" s="167">
        <v>57.88</v>
      </c>
      <c r="L30" s="166">
        <v>92</v>
      </c>
      <c r="M30" s="166">
        <v>331.34</v>
      </c>
      <c r="N30" s="151">
        <v>423.34</v>
      </c>
      <c r="O30" s="166">
        <v>50.12</v>
      </c>
      <c r="P30" s="166">
        <v>180.53</v>
      </c>
      <c r="Q30" s="151">
        <v>230.65</v>
      </c>
    </row>
    <row r="31" spans="1:17" ht="15">
      <c r="A31" s="154" t="s">
        <v>42</v>
      </c>
      <c r="B31" s="150" t="s">
        <v>18</v>
      </c>
      <c r="C31" s="151">
        <v>1344.2</v>
      </c>
      <c r="D31" s="166">
        <v>4652.37</v>
      </c>
      <c r="E31" s="151">
        <v>7808.8</v>
      </c>
      <c r="F31" s="166">
        <v>209.81</v>
      </c>
      <c r="G31" s="153">
        <v>755.64</v>
      </c>
      <c r="H31" s="151">
        <v>965.45</v>
      </c>
      <c r="I31" s="153">
        <v>12.58</v>
      </c>
      <c r="J31" s="153">
        <v>45.3</v>
      </c>
      <c r="K31" s="152">
        <v>57.88</v>
      </c>
      <c r="L31" s="166">
        <v>80.51</v>
      </c>
      <c r="M31" s="166">
        <v>289.97</v>
      </c>
      <c r="N31" s="151">
        <v>370.48</v>
      </c>
      <c r="O31" s="166">
        <v>42.2</v>
      </c>
      <c r="P31" s="166">
        <v>151.97</v>
      </c>
      <c r="Q31" s="151">
        <v>194.17</v>
      </c>
    </row>
    <row r="32" spans="1:17" ht="15">
      <c r="A32" s="168" t="s">
        <v>25</v>
      </c>
      <c r="B32" s="150" t="s">
        <v>20</v>
      </c>
      <c r="C32" s="151">
        <v>1329.05</v>
      </c>
      <c r="D32" s="166">
        <v>4597.81</v>
      </c>
      <c r="E32" s="151">
        <v>5926.86</v>
      </c>
      <c r="F32" s="166">
        <v>207.37</v>
      </c>
      <c r="G32" s="153">
        <v>746.85</v>
      </c>
      <c r="H32" s="151">
        <v>954.22</v>
      </c>
      <c r="I32" s="153">
        <v>4.04</v>
      </c>
      <c r="J32" s="153">
        <v>14.53</v>
      </c>
      <c r="K32" s="151">
        <v>18.57</v>
      </c>
      <c r="L32" s="166">
        <v>86.74</v>
      </c>
      <c r="M32" s="166">
        <v>312.39</v>
      </c>
      <c r="N32" s="151">
        <v>399.13</v>
      </c>
      <c r="O32" s="166">
        <v>46.39</v>
      </c>
      <c r="P32" s="166">
        <v>167.07</v>
      </c>
      <c r="Q32" s="151">
        <v>213.46</v>
      </c>
    </row>
    <row r="33" spans="1:17" ht="15">
      <c r="A33" s="154" t="s">
        <v>28</v>
      </c>
      <c r="B33" s="150" t="s">
        <v>23</v>
      </c>
      <c r="C33" s="151">
        <v>1331.09</v>
      </c>
      <c r="D33" s="166">
        <v>4605.15</v>
      </c>
      <c r="E33" s="151">
        <v>5936.24</v>
      </c>
      <c r="F33" s="166">
        <v>207.7</v>
      </c>
      <c r="G33" s="153">
        <v>748.03</v>
      </c>
      <c r="H33" s="151">
        <v>955.73</v>
      </c>
      <c r="I33" s="153">
        <v>4.04</v>
      </c>
      <c r="J33" s="153">
        <v>14.53</v>
      </c>
      <c r="K33" s="151">
        <v>18.57</v>
      </c>
      <c r="L33" s="166">
        <v>84.6</v>
      </c>
      <c r="M33" s="166">
        <v>304.67</v>
      </c>
      <c r="N33" s="151">
        <v>389.27</v>
      </c>
      <c r="O33" s="166">
        <v>47.46</v>
      </c>
      <c r="P33" s="166">
        <v>170.93</v>
      </c>
      <c r="Q33" s="151">
        <v>218.39</v>
      </c>
    </row>
    <row r="34" spans="1:17" ht="15">
      <c r="A34" s="154" t="s">
        <v>29</v>
      </c>
      <c r="B34" s="150" t="s">
        <v>26</v>
      </c>
      <c r="C34" s="151">
        <v>1290.61</v>
      </c>
      <c r="D34" s="166">
        <v>4648.21</v>
      </c>
      <c r="E34" s="151">
        <v>5938.82</v>
      </c>
      <c r="F34" s="166">
        <v>162.33</v>
      </c>
      <c r="G34" s="153">
        <v>793.82</v>
      </c>
      <c r="H34" s="151">
        <v>956.15</v>
      </c>
      <c r="I34" s="153">
        <v>4.04</v>
      </c>
      <c r="J34" s="153">
        <v>14.53</v>
      </c>
      <c r="K34" s="151">
        <v>18.57</v>
      </c>
      <c r="L34" s="166">
        <v>95.4</v>
      </c>
      <c r="M34" s="166">
        <v>343.57</v>
      </c>
      <c r="N34" s="151">
        <v>438.97</v>
      </c>
      <c r="O34" s="166">
        <v>48.09</v>
      </c>
      <c r="P34" s="166">
        <v>173.2</v>
      </c>
      <c r="Q34" s="151">
        <v>221.29</v>
      </c>
    </row>
    <row r="35" spans="1:17" ht="15">
      <c r="A35" s="154" t="s">
        <v>30</v>
      </c>
      <c r="B35" s="150" t="s">
        <v>130</v>
      </c>
      <c r="C35" s="151">
        <v>1295.63</v>
      </c>
      <c r="D35" s="166">
        <v>4666.31</v>
      </c>
      <c r="E35" s="151">
        <v>5961.94</v>
      </c>
      <c r="F35" s="166">
        <v>223.14</v>
      </c>
      <c r="G35" s="153">
        <v>751.28</v>
      </c>
      <c r="H35" s="151">
        <v>974.42</v>
      </c>
      <c r="I35" s="153">
        <v>4.04</v>
      </c>
      <c r="J35" s="153">
        <v>14.53</v>
      </c>
      <c r="K35" s="152">
        <v>18.57</v>
      </c>
      <c r="L35" s="166">
        <v>80.25</v>
      </c>
      <c r="M35" s="166">
        <v>289.03</v>
      </c>
      <c r="N35" s="151">
        <v>289.03</v>
      </c>
      <c r="O35" s="166">
        <v>48.04</v>
      </c>
      <c r="P35" s="166">
        <v>173.04</v>
      </c>
      <c r="Q35" s="151">
        <v>221.08</v>
      </c>
    </row>
    <row r="36" spans="1:17" ht="15">
      <c r="A36" s="154" t="s">
        <v>31</v>
      </c>
      <c r="B36" s="150" t="s">
        <v>131</v>
      </c>
      <c r="C36" s="151">
        <v>1300</v>
      </c>
      <c r="D36" s="166">
        <v>4700</v>
      </c>
      <c r="E36" s="151">
        <v>6000</v>
      </c>
      <c r="F36" s="166">
        <v>230</v>
      </c>
      <c r="G36" s="153">
        <v>760</v>
      </c>
      <c r="H36" s="151">
        <v>990</v>
      </c>
      <c r="I36" s="153">
        <v>4.5</v>
      </c>
      <c r="J36" s="153">
        <v>15</v>
      </c>
      <c r="K36" s="152">
        <v>19.5</v>
      </c>
      <c r="L36" s="166">
        <v>82</v>
      </c>
      <c r="M36" s="166">
        <v>300</v>
      </c>
      <c r="N36" s="151">
        <v>300</v>
      </c>
      <c r="O36" s="166">
        <v>50</v>
      </c>
      <c r="P36" s="166">
        <v>175</v>
      </c>
      <c r="Q36" s="151">
        <v>225</v>
      </c>
    </row>
    <row r="37" spans="1:17" ht="15">
      <c r="A37" s="154" t="s">
        <v>32</v>
      </c>
      <c r="B37" s="150" t="s">
        <v>132</v>
      </c>
      <c r="C37" s="151">
        <v>1300</v>
      </c>
      <c r="D37" s="166">
        <v>4700</v>
      </c>
      <c r="E37" s="151">
        <v>6000</v>
      </c>
      <c r="F37" s="166">
        <v>230</v>
      </c>
      <c r="G37" s="153">
        <v>760</v>
      </c>
      <c r="H37" s="151">
        <v>990</v>
      </c>
      <c r="I37" s="153">
        <v>4.5</v>
      </c>
      <c r="J37" s="153">
        <v>15</v>
      </c>
      <c r="K37" s="152">
        <v>19.5</v>
      </c>
      <c r="L37" s="166">
        <v>82</v>
      </c>
      <c r="M37" s="166">
        <v>300</v>
      </c>
      <c r="N37" s="151">
        <v>300</v>
      </c>
      <c r="O37" s="166">
        <v>50</v>
      </c>
      <c r="P37" s="166">
        <v>175</v>
      </c>
      <c r="Q37" s="151">
        <v>225</v>
      </c>
    </row>
    <row r="38" spans="1:17" ht="15">
      <c r="A38" s="154" t="s">
        <v>33</v>
      </c>
      <c r="B38" s="150" t="s">
        <v>133</v>
      </c>
      <c r="C38" s="151">
        <v>1300</v>
      </c>
      <c r="D38" s="166">
        <v>4700</v>
      </c>
      <c r="E38" s="151">
        <v>6000</v>
      </c>
      <c r="F38" s="166">
        <v>230</v>
      </c>
      <c r="G38" s="153">
        <v>760</v>
      </c>
      <c r="H38" s="151">
        <v>990</v>
      </c>
      <c r="I38" s="153">
        <v>4.5</v>
      </c>
      <c r="J38" s="153">
        <v>15</v>
      </c>
      <c r="K38" s="152">
        <v>19.5</v>
      </c>
      <c r="L38" s="166">
        <v>82</v>
      </c>
      <c r="M38" s="166">
        <v>300</v>
      </c>
      <c r="N38" s="151">
        <v>300</v>
      </c>
      <c r="O38" s="166">
        <v>50</v>
      </c>
      <c r="P38" s="166">
        <v>175</v>
      </c>
      <c r="Q38" s="151">
        <v>225</v>
      </c>
    </row>
    <row r="39" spans="1:17" ht="15">
      <c r="A39" s="154" t="s">
        <v>34</v>
      </c>
      <c r="B39" s="150" t="s">
        <v>134</v>
      </c>
      <c r="C39" s="151">
        <v>1300</v>
      </c>
      <c r="D39" s="166">
        <v>4700</v>
      </c>
      <c r="E39" s="151">
        <v>6000</v>
      </c>
      <c r="F39" s="166">
        <v>230</v>
      </c>
      <c r="G39" s="153">
        <v>760</v>
      </c>
      <c r="H39" s="151">
        <v>990</v>
      </c>
      <c r="I39" s="153">
        <v>4.5</v>
      </c>
      <c r="J39" s="153">
        <v>15</v>
      </c>
      <c r="K39" s="152">
        <v>19.5</v>
      </c>
      <c r="L39" s="166">
        <v>82</v>
      </c>
      <c r="M39" s="166">
        <v>300</v>
      </c>
      <c r="N39" s="151">
        <v>300</v>
      </c>
      <c r="O39" s="166">
        <v>50</v>
      </c>
      <c r="P39" s="166">
        <v>175</v>
      </c>
      <c r="Q39" s="151">
        <v>225</v>
      </c>
    </row>
    <row r="40" spans="1:17" ht="15">
      <c r="A40" s="154" t="s">
        <v>36</v>
      </c>
      <c r="B40" s="150" t="s">
        <v>135</v>
      </c>
      <c r="C40" s="151">
        <v>1300</v>
      </c>
      <c r="D40" s="166">
        <v>4700</v>
      </c>
      <c r="E40" s="151">
        <v>6000</v>
      </c>
      <c r="F40" s="166">
        <v>230</v>
      </c>
      <c r="G40" s="153">
        <v>760</v>
      </c>
      <c r="H40" s="151">
        <v>990</v>
      </c>
      <c r="I40" s="153">
        <v>4.5</v>
      </c>
      <c r="J40" s="153">
        <v>15</v>
      </c>
      <c r="K40" s="152">
        <v>19.5</v>
      </c>
      <c r="L40" s="166">
        <v>82</v>
      </c>
      <c r="M40" s="166">
        <v>300</v>
      </c>
      <c r="N40" s="151">
        <v>300</v>
      </c>
      <c r="O40" s="166">
        <v>50</v>
      </c>
      <c r="P40" s="166">
        <v>175</v>
      </c>
      <c r="Q40" s="151">
        <v>225</v>
      </c>
    </row>
    <row r="41" spans="1:17" s="2" customFormat="1" ht="15">
      <c r="A41" s="155"/>
      <c r="B41" s="155" t="s">
        <v>38</v>
      </c>
      <c r="C41" s="156">
        <f aca="true" t="shared" si="1" ref="C41:Q41">SUM(C29:C40)</f>
        <v>15769.58</v>
      </c>
      <c r="D41" s="156">
        <f t="shared" si="1"/>
        <v>55940.75</v>
      </c>
      <c r="E41" s="156">
        <f t="shared" si="1"/>
        <v>73522.56</v>
      </c>
      <c r="F41" s="156">
        <f t="shared" si="1"/>
        <v>2578.45</v>
      </c>
      <c r="G41" s="157">
        <f t="shared" si="1"/>
        <v>9101.449999999999</v>
      </c>
      <c r="H41" s="156">
        <f t="shared" si="1"/>
        <v>11679.9</v>
      </c>
      <c r="I41" s="157">
        <f t="shared" si="1"/>
        <v>75.85999999999999</v>
      </c>
      <c r="J41" s="157">
        <f t="shared" si="1"/>
        <v>267.06</v>
      </c>
      <c r="K41" s="157">
        <f t="shared" si="1"/>
        <v>342.91999999999996</v>
      </c>
      <c r="L41" s="156">
        <f t="shared" si="1"/>
        <v>1028.4299999999998</v>
      </c>
      <c r="M41" s="156">
        <f t="shared" si="1"/>
        <v>3727.2799999999997</v>
      </c>
      <c r="N41" s="156">
        <f t="shared" si="1"/>
        <v>4265.46</v>
      </c>
      <c r="O41" s="156">
        <f t="shared" si="1"/>
        <v>583.56</v>
      </c>
      <c r="P41" s="156">
        <f t="shared" si="1"/>
        <v>2076.37</v>
      </c>
      <c r="Q41" s="156">
        <f t="shared" si="1"/>
        <v>2659.93</v>
      </c>
    </row>
    <row r="42" ht="15">
      <c r="I42" s="169"/>
    </row>
    <row r="43" ht="15">
      <c r="I43" s="169"/>
    </row>
    <row r="44" spans="1:8" ht="15">
      <c r="A44" s="158" t="s">
        <v>114</v>
      </c>
      <c r="B44" s="159"/>
      <c r="C44" s="170"/>
      <c r="D44" s="171"/>
      <c r="E44" s="171"/>
      <c r="F44" s="171"/>
      <c r="G44" s="171"/>
      <c r="H44" s="172"/>
    </row>
    <row r="45" spans="1:9" ht="15.75" thickBot="1">
      <c r="A45" s="66"/>
      <c r="B45" s="66"/>
      <c r="C45" s="171"/>
      <c r="D45" s="171"/>
      <c r="E45" s="173"/>
      <c r="F45" s="173"/>
      <c r="G45" s="173"/>
      <c r="H45" s="171"/>
      <c r="I45" s="169"/>
    </row>
    <row r="46" spans="1:9" ht="15.75" thickBot="1">
      <c r="A46" s="290" t="s">
        <v>57</v>
      </c>
      <c r="B46" s="292" t="s">
        <v>10</v>
      </c>
      <c r="C46" s="143" t="s">
        <v>115</v>
      </c>
      <c r="D46" s="174" t="s">
        <v>115</v>
      </c>
      <c r="E46" s="175" t="s">
        <v>116</v>
      </c>
      <c r="F46" s="176" t="s">
        <v>59</v>
      </c>
      <c r="G46" s="176" t="s">
        <v>59</v>
      </c>
      <c r="H46" s="176" t="s">
        <v>8</v>
      </c>
      <c r="I46" s="169"/>
    </row>
    <row r="47" spans="1:8" ht="15.75" thickBot="1">
      <c r="A47" s="291"/>
      <c r="B47" s="293"/>
      <c r="C47" s="143" t="s">
        <v>11</v>
      </c>
      <c r="D47" s="143" t="s">
        <v>117</v>
      </c>
      <c r="E47" s="177" t="s">
        <v>15</v>
      </c>
      <c r="F47" s="143" t="s">
        <v>11</v>
      </c>
      <c r="G47" s="143" t="s">
        <v>117</v>
      </c>
      <c r="H47" s="178" t="s">
        <v>61</v>
      </c>
    </row>
    <row r="48" spans="1:11" ht="15">
      <c r="A48" s="150" t="s">
        <v>17</v>
      </c>
      <c r="B48" s="150" t="s">
        <v>35</v>
      </c>
      <c r="C48" s="166">
        <v>2621.59</v>
      </c>
      <c r="D48" s="166">
        <f>E48-C48</f>
        <v>3932.08</v>
      </c>
      <c r="E48" s="166">
        <v>6553.67</v>
      </c>
      <c r="F48" s="166">
        <v>716.1</v>
      </c>
      <c r="G48" s="166">
        <v>3300</v>
      </c>
      <c r="H48" s="151">
        <v>4016.1</v>
      </c>
      <c r="J48" s="218"/>
      <c r="K48" s="219"/>
    </row>
    <row r="49" spans="1:11" ht="15">
      <c r="A49" s="154" t="s">
        <v>19</v>
      </c>
      <c r="B49" s="150" t="s">
        <v>37</v>
      </c>
      <c r="C49" s="166">
        <v>1607.6</v>
      </c>
      <c r="D49" s="166">
        <v>3659.17</v>
      </c>
      <c r="E49" s="166">
        <v>6242.07</v>
      </c>
      <c r="F49" s="166">
        <v>607.6</v>
      </c>
      <c r="G49" s="166">
        <v>3550</v>
      </c>
      <c r="H49" s="151">
        <v>4157.6</v>
      </c>
      <c r="J49" s="218"/>
      <c r="K49" s="219"/>
    </row>
    <row r="50" spans="1:11" ht="15">
      <c r="A50" s="150" t="s">
        <v>42</v>
      </c>
      <c r="B50" s="150" t="s">
        <v>18</v>
      </c>
      <c r="C50" s="166">
        <f>E50*D77</f>
        <v>1573.23705</v>
      </c>
      <c r="D50" s="166">
        <f>E50*E77</f>
        <v>6599.42295</v>
      </c>
      <c r="E50" s="166">
        <v>8172.66</v>
      </c>
      <c r="F50" s="166">
        <v>501.27</v>
      </c>
      <c r="G50" s="166">
        <v>2940</v>
      </c>
      <c r="H50" s="151">
        <v>3441.27</v>
      </c>
      <c r="J50" s="218"/>
      <c r="K50" s="219"/>
    </row>
    <row r="51" spans="1:11" ht="15">
      <c r="A51" s="154" t="s">
        <v>25</v>
      </c>
      <c r="B51" s="150" t="s">
        <v>20</v>
      </c>
      <c r="C51" s="166">
        <f>E51*D77</f>
        <v>567.130025</v>
      </c>
      <c r="D51" s="166">
        <f>E51-C51</f>
        <v>2378.999975</v>
      </c>
      <c r="E51" s="151">
        <v>2946.13</v>
      </c>
      <c r="F51" s="151">
        <v>729.12</v>
      </c>
      <c r="G51" s="151">
        <v>3307.5</v>
      </c>
      <c r="H51" s="151">
        <v>4036.62</v>
      </c>
      <c r="J51" s="218"/>
      <c r="K51" s="219"/>
    </row>
    <row r="52" spans="1:11" ht="15">
      <c r="A52" s="150" t="s">
        <v>28</v>
      </c>
      <c r="B52" s="150" t="s">
        <v>23</v>
      </c>
      <c r="C52" s="166">
        <f>E52*D77</f>
        <v>1849.7998750000002</v>
      </c>
      <c r="D52" s="166">
        <f>E52-C52</f>
        <v>7759.550125</v>
      </c>
      <c r="E52" s="151">
        <v>9609.35</v>
      </c>
      <c r="F52" s="151">
        <v>707.4</v>
      </c>
      <c r="G52" s="151">
        <v>2856.8</v>
      </c>
      <c r="H52" s="151">
        <v>3564.2</v>
      </c>
      <c r="J52" s="218"/>
      <c r="K52" s="219"/>
    </row>
    <row r="53" spans="1:11" ht="15">
      <c r="A53" s="154" t="s">
        <v>29</v>
      </c>
      <c r="B53" s="150" t="s">
        <v>26</v>
      </c>
      <c r="C53" s="166">
        <f>E53*D77</f>
        <v>1720.565</v>
      </c>
      <c r="D53" s="166">
        <f>E53-C53</f>
        <v>7217.4349999999995</v>
      </c>
      <c r="E53" s="151">
        <v>8938</v>
      </c>
      <c r="F53" s="151">
        <v>841.09</v>
      </c>
      <c r="G53" s="151">
        <v>3396.71</v>
      </c>
      <c r="H53" s="151">
        <v>4237.8</v>
      </c>
      <c r="J53" s="227"/>
      <c r="K53" s="227"/>
    </row>
    <row r="54" spans="1:11" ht="15">
      <c r="A54" s="150" t="s">
        <v>30</v>
      </c>
      <c r="B54" s="150" t="s">
        <v>130</v>
      </c>
      <c r="C54" s="166">
        <f>E54*D77</f>
        <v>1324.640625</v>
      </c>
      <c r="D54" s="166">
        <f aca="true" t="shared" si="2" ref="D54:D59">E54-C54</f>
        <v>5556.609375</v>
      </c>
      <c r="E54" s="166">
        <v>6881.25</v>
      </c>
      <c r="F54" s="166">
        <v>651</v>
      </c>
      <c r="G54" s="166">
        <v>2950</v>
      </c>
      <c r="H54" s="166">
        <v>3601</v>
      </c>
      <c r="J54" s="218"/>
      <c r="K54" s="219"/>
    </row>
    <row r="55" spans="1:11" ht="15">
      <c r="A55" s="154" t="s">
        <v>31</v>
      </c>
      <c r="B55" s="150" t="s">
        <v>131</v>
      </c>
      <c r="C55" s="166">
        <f>E55*D77</f>
        <v>1236.8125</v>
      </c>
      <c r="D55" s="166">
        <f t="shared" si="2"/>
        <v>5188.1875</v>
      </c>
      <c r="E55" s="166">
        <v>6425</v>
      </c>
      <c r="F55" s="166">
        <v>700</v>
      </c>
      <c r="G55" s="166">
        <v>3500</v>
      </c>
      <c r="H55" s="166">
        <v>4200</v>
      </c>
      <c r="J55" s="218"/>
      <c r="K55" s="219"/>
    </row>
    <row r="56" spans="1:11" ht="15">
      <c r="A56" s="150" t="s">
        <v>32</v>
      </c>
      <c r="B56" s="150" t="s">
        <v>132</v>
      </c>
      <c r="C56" s="166">
        <f>E56*D77</f>
        <v>1219.4875</v>
      </c>
      <c r="D56" s="166">
        <f t="shared" si="2"/>
        <v>5115.5125</v>
      </c>
      <c r="E56" s="166">
        <v>6335</v>
      </c>
      <c r="F56" s="166">
        <v>650</v>
      </c>
      <c r="G56" s="166">
        <v>3000</v>
      </c>
      <c r="H56" s="166">
        <v>3650</v>
      </c>
      <c r="J56" s="218"/>
      <c r="K56" s="219"/>
    </row>
    <row r="57" spans="1:11" ht="15">
      <c r="A57" s="154" t="s">
        <v>33</v>
      </c>
      <c r="B57" s="150" t="s">
        <v>133</v>
      </c>
      <c r="C57" s="166">
        <f>E57*D77</f>
        <v>1219.4875</v>
      </c>
      <c r="D57" s="166">
        <f t="shared" si="2"/>
        <v>5115.5125</v>
      </c>
      <c r="E57" s="166">
        <v>6335</v>
      </c>
      <c r="F57" s="166">
        <v>300</v>
      </c>
      <c r="G57" s="166">
        <v>1000</v>
      </c>
      <c r="H57" s="166">
        <v>1300</v>
      </c>
      <c r="J57" s="218"/>
      <c r="K57" s="219"/>
    </row>
    <row r="58" spans="1:11" ht="15">
      <c r="A58" s="150" t="s">
        <v>34</v>
      </c>
      <c r="B58" s="150" t="s">
        <v>134</v>
      </c>
      <c r="C58" s="166">
        <f>E58*D77</f>
        <v>1365.4025</v>
      </c>
      <c r="D58" s="166">
        <f t="shared" si="2"/>
        <v>5727.5975</v>
      </c>
      <c r="E58" s="166">
        <v>7093</v>
      </c>
      <c r="F58" s="166">
        <v>200</v>
      </c>
      <c r="G58" s="166">
        <v>800</v>
      </c>
      <c r="H58" s="166">
        <v>1000</v>
      </c>
      <c r="J58" s="218"/>
      <c r="K58" s="219"/>
    </row>
    <row r="59" spans="1:11" ht="15">
      <c r="A59" s="154" t="s">
        <v>36</v>
      </c>
      <c r="B59" s="150" t="s">
        <v>135</v>
      </c>
      <c r="C59" s="166">
        <f>E59*D77</f>
        <v>1219.4875</v>
      </c>
      <c r="D59" s="166">
        <f t="shared" si="2"/>
        <v>5115.5125</v>
      </c>
      <c r="E59" s="166">
        <v>6335</v>
      </c>
      <c r="F59" s="166">
        <v>700</v>
      </c>
      <c r="G59" s="166">
        <v>3500</v>
      </c>
      <c r="H59" s="166">
        <v>4200</v>
      </c>
      <c r="J59" s="218"/>
      <c r="K59" s="219"/>
    </row>
    <row r="60" spans="1:8" ht="15">
      <c r="A60" s="154"/>
      <c r="B60" s="155" t="s">
        <v>38</v>
      </c>
      <c r="C60" s="180">
        <f aca="true" t="shared" si="3" ref="C60:H60">SUM(C48:C59)</f>
        <v>17525.240075</v>
      </c>
      <c r="D60" s="180">
        <f t="shared" si="3"/>
        <v>63365.58992499999</v>
      </c>
      <c r="E60" s="180">
        <f t="shared" si="3"/>
        <v>81866.13</v>
      </c>
      <c r="F60" s="180">
        <f t="shared" si="3"/>
        <v>7303.58</v>
      </c>
      <c r="G60" s="180">
        <f t="shared" si="3"/>
        <v>34101.009999999995</v>
      </c>
      <c r="H60" s="180">
        <f t="shared" si="3"/>
        <v>41404.59</v>
      </c>
    </row>
    <row r="62" spans="1:5" ht="15">
      <c r="A62" s="179"/>
      <c r="B62" s="182"/>
      <c r="E62" s="183"/>
    </row>
    <row r="63" spans="1:7" ht="15">
      <c r="A63" s="66"/>
      <c r="B63" s="66"/>
      <c r="C63" s="171"/>
      <c r="D63" s="171"/>
      <c r="E63" s="171"/>
      <c r="F63" s="171"/>
      <c r="G63" s="171"/>
    </row>
    <row r="64" spans="1:6" ht="15">
      <c r="A64" s="66"/>
      <c r="B64" s="184" t="s">
        <v>62</v>
      </c>
      <c r="C64" s="288" t="s">
        <v>64</v>
      </c>
      <c r="D64" s="289"/>
      <c r="E64" s="288" t="s">
        <v>65</v>
      </c>
      <c r="F64" s="289"/>
    </row>
    <row r="65" spans="1:9" ht="15">
      <c r="A65" s="66"/>
      <c r="B65" s="185"/>
      <c r="C65" s="186" t="s">
        <v>67</v>
      </c>
      <c r="D65" s="186" t="s">
        <v>68</v>
      </c>
      <c r="E65" s="187" t="s">
        <v>67</v>
      </c>
      <c r="F65" s="186" t="s">
        <v>68</v>
      </c>
      <c r="H65" s="224"/>
      <c r="I65" s="224"/>
    </row>
    <row r="66" spans="2:9" ht="15">
      <c r="B66" s="221" t="s">
        <v>69</v>
      </c>
      <c r="C66" s="188">
        <v>2283.6</v>
      </c>
      <c r="D66" s="225">
        <v>792.95</v>
      </c>
      <c r="E66" s="189">
        <v>5934.3</v>
      </c>
      <c r="F66" s="226">
        <v>2935.86</v>
      </c>
      <c r="H66" s="81"/>
      <c r="I66" s="212"/>
    </row>
    <row r="67" spans="2:9" ht="15">
      <c r="B67" s="155" t="s">
        <v>70</v>
      </c>
      <c r="C67" s="190"/>
      <c r="D67" s="191"/>
      <c r="E67" s="192">
        <v>1046.51</v>
      </c>
      <c r="F67" s="192">
        <v>500</v>
      </c>
      <c r="H67" s="81"/>
      <c r="I67" s="212"/>
    </row>
    <row r="68" spans="2:9" ht="26.25">
      <c r="B68" s="222" t="s">
        <v>118</v>
      </c>
      <c r="C68" s="193">
        <v>0</v>
      </c>
      <c r="D68" s="193">
        <v>0</v>
      </c>
      <c r="E68" s="192">
        <v>0</v>
      </c>
      <c r="F68" s="193">
        <v>0</v>
      </c>
      <c r="H68" s="219"/>
      <c r="I68" s="219"/>
    </row>
    <row r="69" spans="2:9" ht="15">
      <c r="B69" s="223" t="s">
        <v>142</v>
      </c>
      <c r="C69" s="193">
        <v>0</v>
      </c>
      <c r="D69" s="193">
        <v>890</v>
      </c>
      <c r="E69" s="192">
        <v>4100</v>
      </c>
      <c r="F69" s="193">
        <v>3210</v>
      </c>
      <c r="H69" s="219"/>
      <c r="I69" s="219"/>
    </row>
    <row r="70" spans="2:9" ht="26.25">
      <c r="B70" s="220" t="s">
        <v>138</v>
      </c>
      <c r="C70" s="228">
        <v>1023.69</v>
      </c>
      <c r="D70" s="193">
        <v>270.59</v>
      </c>
      <c r="E70" s="192">
        <v>2597</v>
      </c>
      <c r="F70" s="193">
        <v>676.47</v>
      </c>
      <c r="H70" s="219"/>
      <c r="I70" s="219"/>
    </row>
    <row r="71" spans="2:6" ht="15">
      <c r="B71" s="194" t="s">
        <v>71</v>
      </c>
      <c r="C71" s="195">
        <f>SUM(C66:C70)</f>
        <v>3307.29</v>
      </c>
      <c r="D71" s="195">
        <f>SUM(D66:D70)</f>
        <v>1953.54</v>
      </c>
      <c r="E71" s="195">
        <f>SUM(E66:E70)</f>
        <v>13677.810000000001</v>
      </c>
      <c r="F71" s="195">
        <f>SUM(F66:F70)</f>
        <v>7322.330000000001</v>
      </c>
    </row>
    <row r="73" ht="15.75" thickBot="1"/>
    <row r="74" spans="2:6" ht="15">
      <c r="B74" s="273" t="s">
        <v>119</v>
      </c>
      <c r="C74" s="274"/>
      <c r="D74" s="196" t="s">
        <v>64</v>
      </c>
      <c r="E74" s="196" t="s">
        <v>120</v>
      </c>
      <c r="F74" s="197" t="s">
        <v>38</v>
      </c>
    </row>
    <row r="75" spans="2:6" ht="15">
      <c r="B75" s="275"/>
      <c r="C75" s="276"/>
      <c r="D75" s="198">
        <v>26</v>
      </c>
      <c r="E75" s="198">
        <v>109</v>
      </c>
      <c r="F75" s="199">
        <f>D75+E75</f>
        <v>135</v>
      </c>
    </row>
    <row r="76" spans="2:6" ht="15">
      <c r="B76" s="277" t="s">
        <v>75</v>
      </c>
      <c r="C76" s="252"/>
      <c r="D76" s="181">
        <v>19.25</v>
      </c>
      <c r="E76" s="181">
        <f>F76-D76</f>
        <v>80.75</v>
      </c>
      <c r="F76" s="181">
        <v>100</v>
      </c>
    </row>
    <row r="77" spans="2:6" ht="15">
      <c r="B77" s="277"/>
      <c r="C77" s="252"/>
      <c r="D77" s="200">
        <v>0.1925</v>
      </c>
      <c r="E77" s="200">
        <v>0.8075</v>
      </c>
      <c r="F77" s="181"/>
    </row>
  </sheetData>
  <sheetProtection password="C63B" sheet="1"/>
  <mergeCells count="19">
    <mergeCell ref="A46:A47"/>
    <mergeCell ref="B46:B47"/>
    <mergeCell ref="C8:D8"/>
    <mergeCell ref="E8:F8"/>
    <mergeCell ref="G8:H8"/>
    <mergeCell ref="I8:J8"/>
    <mergeCell ref="L27:Q27"/>
    <mergeCell ref="H27:H28"/>
    <mergeCell ref="C27:D27"/>
    <mergeCell ref="C64:D64"/>
    <mergeCell ref="E64:F64"/>
    <mergeCell ref="K8:L8"/>
    <mergeCell ref="B74:C75"/>
    <mergeCell ref="B76:C76"/>
    <mergeCell ref="B77:C77"/>
    <mergeCell ref="E27:E28"/>
    <mergeCell ref="F27:G27"/>
    <mergeCell ref="K27:K28"/>
    <mergeCell ref="I27:J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47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4.28125" style="0" customWidth="1"/>
    <col min="2" max="2" width="56.421875" style="0" customWidth="1"/>
    <col min="3" max="3" width="16.28125" style="0" customWidth="1"/>
    <col min="4" max="4" width="14.7109375" style="0" customWidth="1"/>
  </cols>
  <sheetData>
    <row r="3" spans="1:4" ht="15">
      <c r="A3" s="112" t="s">
        <v>121</v>
      </c>
      <c r="B3" s="112"/>
      <c r="C3" s="112"/>
      <c r="D3" s="113"/>
    </row>
    <row r="4" spans="1:4" ht="15">
      <c r="A4" s="113"/>
      <c r="B4" s="113"/>
      <c r="C4" s="113"/>
      <c r="D4" s="113"/>
    </row>
    <row r="5" spans="1:4" ht="15">
      <c r="A5" s="114"/>
      <c r="B5" s="114"/>
      <c r="C5" s="114" t="s">
        <v>77</v>
      </c>
      <c r="D5" s="114" t="s">
        <v>77</v>
      </c>
    </row>
    <row r="6" spans="1:4" ht="15">
      <c r="A6" s="115"/>
      <c r="B6" s="115" t="s">
        <v>128</v>
      </c>
      <c r="C6" s="116">
        <v>393.7</v>
      </c>
      <c r="D6" s="116">
        <v>297.37</v>
      </c>
    </row>
    <row r="7" spans="1:4" ht="15">
      <c r="A7" s="117"/>
      <c r="B7" s="117"/>
      <c r="C7" s="118"/>
      <c r="D7" s="118"/>
    </row>
    <row r="8" spans="1:4" ht="15">
      <c r="A8" s="117"/>
      <c r="B8" s="117"/>
      <c r="C8" s="114"/>
      <c r="D8" s="117"/>
    </row>
    <row r="9" spans="1:4" ht="15">
      <c r="A9" s="117"/>
      <c r="B9" s="117"/>
      <c r="C9" s="119" t="s">
        <v>78</v>
      </c>
      <c r="D9" s="119" t="s">
        <v>79</v>
      </c>
    </row>
    <row r="10" spans="1:4" ht="15">
      <c r="A10" s="120" t="s">
        <v>80</v>
      </c>
      <c r="B10" s="201" t="s">
        <v>81</v>
      </c>
      <c r="C10" s="117">
        <v>26</v>
      </c>
      <c r="D10" s="130">
        <v>109</v>
      </c>
    </row>
    <row r="11" spans="1:4" ht="15">
      <c r="A11" s="122"/>
      <c r="B11" s="117"/>
      <c r="C11" s="123"/>
      <c r="D11" s="123"/>
    </row>
    <row r="12" spans="1:4" ht="15">
      <c r="A12" s="117"/>
      <c r="B12" s="124" t="s">
        <v>145</v>
      </c>
      <c r="C12" s="117"/>
      <c r="D12" s="117"/>
    </row>
    <row r="13" spans="1:4" ht="15">
      <c r="A13" s="120" t="s">
        <v>82</v>
      </c>
      <c r="B13" s="120" t="s">
        <v>83</v>
      </c>
      <c r="C13" s="117"/>
      <c r="D13" s="117"/>
    </row>
    <row r="14" spans="1:4" ht="15">
      <c r="A14" s="117" t="s">
        <v>17</v>
      </c>
      <c r="B14" s="117" t="s">
        <v>84</v>
      </c>
      <c r="C14" s="123">
        <f>'Podatki Slivnica'!C22</f>
        <v>67820.67</v>
      </c>
      <c r="D14" s="123">
        <f>'Podatki Slivnica'!D22</f>
        <v>179490.7</v>
      </c>
    </row>
    <row r="15" spans="1:4" ht="15">
      <c r="A15" s="117" t="s">
        <v>19</v>
      </c>
      <c r="B15" s="117" t="s">
        <v>85</v>
      </c>
      <c r="C15" s="123">
        <f>'Podatki Slivnica'!E22</f>
        <v>10930.630000000001</v>
      </c>
      <c r="D15" s="123">
        <f>'Podatki Slivnica'!F22+'Podatki Slivnica'!M22</f>
        <v>28958.850000000002</v>
      </c>
    </row>
    <row r="16" spans="1:4" ht="15">
      <c r="A16" s="117" t="s">
        <v>42</v>
      </c>
      <c r="B16" s="125" t="s">
        <v>144</v>
      </c>
      <c r="C16" s="126">
        <f>'Podatki Slivnica'!C71</f>
        <v>3307.29</v>
      </c>
      <c r="D16" s="126">
        <f>'Podatki Slivnica'!E71</f>
        <v>13677.810000000001</v>
      </c>
    </row>
    <row r="17" spans="1:4" ht="15">
      <c r="A17" s="117" t="s">
        <v>25</v>
      </c>
      <c r="B17" s="117" t="s">
        <v>86</v>
      </c>
      <c r="C17" s="123">
        <f>'Podatki Slivnica'!I22+'Podatki Slivnica'!K22</f>
        <v>6573.41</v>
      </c>
      <c r="D17" s="127">
        <f>'Podatki Slivnica'!J22+'Podatki Slivnica'!L22</f>
        <v>14373.04</v>
      </c>
    </row>
    <row r="18" spans="1:4" ht="15">
      <c r="A18" s="117" t="s">
        <v>28</v>
      </c>
      <c r="B18" s="117" t="s">
        <v>87</v>
      </c>
      <c r="C18" s="123">
        <f>'Podatki Slivnica'!G22</f>
        <v>247.05</v>
      </c>
      <c r="D18" s="123">
        <f>'Podatki Slivnica'!H22</f>
        <v>752.71</v>
      </c>
    </row>
    <row r="19" spans="1:4" ht="15">
      <c r="A19" s="117" t="s">
        <v>29</v>
      </c>
      <c r="B19" s="128" t="s">
        <v>149</v>
      </c>
      <c r="C19" s="123">
        <f>C14*0.01</f>
        <v>678.2067</v>
      </c>
      <c r="D19" s="123">
        <f>D14*0.01</f>
        <v>1794.9070000000002</v>
      </c>
    </row>
    <row r="20" spans="1:4" ht="15">
      <c r="A20" s="122" t="s">
        <v>30</v>
      </c>
      <c r="B20" s="122" t="s">
        <v>88</v>
      </c>
      <c r="C20" s="129">
        <f>SUM(C14:C19)</f>
        <v>89557.2567</v>
      </c>
      <c r="D20" s="129">
        <f>SUM(D14:D19)</f>
        <v>239048.01700000002</v>
      </c>
    </row>
    <row r="21" spans="1:4" ht="15">
      <c r="A21" s="117"/>
      <c r="B21" s="117"/>
      <c r="C21" s="130"/>
      <c r="D21" s="117"/>
    </row>
    <row r="22" spans="1:4" ht="15">
      <c r="A22" s="120" t="s">
        <v>89</v>
      </c>
      <c r="B22" s="120" t="s">
        <v>90</v>
      </c>
      <c r="C22" s="130"/>
      <c r="D22" s="117"/>
    </row>
    <row r="23" spans="1:4" ht="15">
      <c r="A23" s="117" t="s">
        <v>31</v>
      </c>
      <c r="B23" s="117" t="s">
        <v>84</v>
      </c>
      <c r="C23" s="123">
        <f>'Podatki Slivnica'!C41</f>
        <v>15769.58</v>
      </c>
      <c r="D23" s="123">
        <f>'Podatki Slivnica'!D41</f>
        <v>55940.75</v>
      </c>
    </row>
    <row r="24" spans="1:4" ht="15">
      <c r="A24" s="117" t="s">
        <v>32</v>
      </c>
      <c r="B24" s="117" t="s">
        <v>85</v>
      </c>
      <c r="C24" s="123">
        <f>'Podatki Slivnica'!F41</f>
        <v>2578.45</v>
      </c>
      <c r="D24" s="123">
        <f>'Podatki Slivnica'!G41</f>
        <v>9101.449999999999</v>
      </c>
    </row>
    <row r="25" spans="1:4" ht="15">
      <c r="A25" s="117" t="s">
        <v>33</v>
      </c>
      <c r="B25" s="125" t="s">
        <v>144</v>
      </c>
      <c r="C25" s="131">
        <f>'Podatki Slivnica'!D71</f>
        <v>1953.54</v>
      </c>
      <c r="D25" s="131">
        <f>'Podatki Slivnica'!F71</f>
        <v>7322.330000000001</v>
      </c>
    </row>
    <row r="26" spans="1:4" ht="15">
      <c r="A26" s="117" t="s">
        <v>34</v>
      </c>
      <c r="B26" s="117" t="s">
        <v>86</v>
      </c>
      <c r="C26" s="123">
        <f>'Podatki Slivnica'!L41+'Podatki Slivnica'!O41</f>
        <v>1611.9899999999998</v>
      </c>
      <c r="D26" s="123">
        <f>'Podatki Slivnica'!M41+'Podatki Slivnica'!Q41</f>
        <v>6387.209999999999</v>
      </c>
    </row>
    <row r="27" spans="1:4" ht="15">
      <c r="A27" s="117" t="s">
        <v>36</v>
      </c>
      <c r="B27" s="117" t="s">
        <v>87</v>
      </c>
      <c r="C27" s="123">
        <f>'Podatki Slivnica'!I41</f>
        <v>75.85999999999999</v>
      </c>
      <c r="D27" s="123">
        <f>'Podatki Slivnica'!J41</f>
        <v>267.06</v>
      </c>
    </row>
    <row r="28" spans="1:4" ht="15">
      <c r="A28" s="117" t="s">
        <v>91</v>
      </c>
      <c r="B28" s="117" t="s">
        <v>149</v>
      </c>
      <c r="C28" s="123">
        <f>C23*0.01</f>
        <v>157.6958</v>
      </c>
      <c r="D28" s="123">
        <f>D23*0.01</f>
        <v>559.4075</v>
      </c>
    </row>
    <row r="29" spans="1:4" ht="15">
      <c r="A29" s="122" t="s">
        <v>92</v>
      </c>
      <c r="B29" s="122" t="s">
        <v>93</v>
      </c>
      <c r="C29" s="129">
        <f>SUM(C23:C28)</f>
        <v>22147.1158</v>
      </c>
      <c r="D29" s="129">
        <f>SUM(D23:D28)</f>
        <v>79578.20749999999</v>
      </c>
    </row>
    <row r="30" spans="1:4" ht="15">
      <c r="A30" s="117"/>
      <c r="B30" s="122"/>
      <c r="C30" s="130"/>
      <c r="D30" s="117"/>
    </row>
    <row r="31" spans="1:4" ht="15">
      <c r="A31" s="120" t="s">
        <v>94</v>
      </c>
      <c r="B31" s="120" t="s">
        <v>95</v>
      </c>
      <c r="C31" s="129">
        <f>'Podatki Slivnica'!C60</f>
        <v>17525.240075</v>
      </c>
      <c r="D31" s="129">
        <f>'Podatki Slivnica'!D60</f>
        <v>63365.58992499999</v>
      </c>
    </row>
    <row r="32" spans="1:4" ht="15">
      <c r="A32" s="120" t="s">
        <v>96</v>
      </c>
      <c r="B32" s="120" t="s">
        <v>97</v>
      </c>
      <c r="C32" s="129">
        <f>'Podatki Slivnica'!F60</f>
        <v>7303.58</v>
      </c>
      <c r="D32" s="129">
        <f>'Podatki Slivnica'!G60</f>
        <v>34101.009999999995</v>
      </c>
    </row>
    <row r="33" spans="1:4" ht="15">
      <c r="A33" s="117"/>
      <c r="B33" s="117"/>
      <c r="C33" s="117"/>
      <c r="D33" s="117"/>
    </row>
    <row r="34" spans="1:4" ht="15">
      <c r="A34" s="120" t="s">
        <v>98</v>
      </c>
      <c r="B34" s="120" t="s">
        <v>99</v>
      </c>
      <c r="C34" s="117"/>
      <c r="D34" s="117"/>
    </row>
    <row r="35" spans="1:4" ht="15">
      <c r="A35" s="117"/>
      <c r="B35" s="117" t="s">
        <v>100</v>
      </c>
      <c r="C35" s="123">
        <f>C20/C10/12</f>
        <v>287.0424894230769</v>
      </c>
      <c r="D35" s="123">
        <f>D20/D10/12</f>
        <v>182.75842278287462</v>
      </c>
    </row>
    <row r="36" spans="1:4" ht="15">
      <c r="A36" s="117"/>
      <c r="B36" s="117"/>
      <c r="C36" s="123"/>
      <c r="D36" s="123"/>
    </row>
    <row r="37" spans="1:4" ht="15">
      <c r="A37" s="117"/>
      <c r="B37" s="117" t="s">
        <v>101</v>
      </c>
      <c r="C37" s="123">
        <f>C29/C10/12</f>
        <v>70.98434551282051</v>
      </c>
      <c r="D37" s="123">
        <f>D29/D10/12</f>
        <v>60.83960818042812</v>
      </c>
    </row>
    <row r="38" spans="1:4" ht="15">
      <c r="A38" s="117"/>
      <c r="B38" s="117"/>
      <c r="C38" s="123"/>
      <c r="D38" s="123"/>
    </row>
    <row r="39" spans="1:4" ht="15">
      <c r="A39" s="117"/>
      <c r="B39" s="132" t="s">
        <v>122</v>
      </c>
      <c r="C39" s="123">
        <f>C31/C10/12</f>
        <v>56.17064126602565</v>
      </c>
      <c r="D39" s="123">
        <f>D31/D10/12</f>
        <v>48.444640615443426</v>
      </c>
    </row>
    <row r="40" spans="1:4" ht="15">
      <c r="A40" s="117"/>
      <c r="B40" s="117"/>
      <c r="C40" s="123"/>
      <c r="D40" s="123"/>
    </row>
    <row r="41" spans="1:4" ht="15">
      <c r="A41" s="117"/>
      <c r="B41" s="132" t="s">
        <v>103</v>
      </c>
      <c r="C41" s="123">
        <f>C32/C10/12</f>
        <v>23.408910256410255</v>
      </c>
      <c r="D41" s="215">
        <f>D32/D10/12</f>
        <v>26.071108562691126</v>
      </c>
    </row>
    <row r="42" spans="1:4" ht="15.75" thickBot="1">
      <c r="A42" s="117"/>
      <c r="B42" s="132"/>
      <c r="C42" s="133"/>
      <c r="D42" s="133"/>
    </row>
    <row r="43" spans="1:4" ht="15.75" thickBot="1">
      <c r="A43" s="115"/>
      <c r="B43" s="134" t="s">
        <v>104</v>
      </c>
      <c r="C43" s="202">
        <f>SUM(C35:C42)</f>
        <v>437.60638645833336</v>
      </c>
      <c r="D43" s="136">
        <f>SUM(D35:D42)</f>
        <v>318.11378014143725</v>
      </c>
    </row>
    <row r="46" spans="1:4" ht="15">
      <c r="A46" s="137" t="s">
        <v>105</v>
      </c>
      <c r="B46" s="137"/>
      <c r="C46" s="137"/>
      <c r="D46" s="137"/>
    </row>
    <row r="47" spans="1:4" ht="15">
      <c r="A47" s="137" t="s">
        <v>106</v>
      </c>
      <c r="B47" s="137"/>
      <c r="C47" s="137"/>
      <c r="D47" s="138"/>
    </row>
  </sheetData>
  <sheetProtection password="C63B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N47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4.28125" style="0" customWidth="1"/>
    <col min="2" max="2" width="56.421875" style="0" customWidth="1"/>
    <col min="3" max="3" width="16.28125" style="0" customWidth="1"/>
    <col min="4" max="4" width="14.7109375" style="0" customWidth="1"/>
    <col min="5" max="5" width="0" style="0" hidden="1" customWidth="1"/>
    <col min="6" max="6" width="10.7109375" style="0" customWidth="1"/>
    <col min="7" max="7" width="9.57421875" style="110" customWidth="1"/>
    <col min="8" max="8" width="10.28125" style="110" customWidth="1"/>
    <col min="9" max="12" width="9.140625" style="110" customWidth="1"/>
    <col min="14" max="14" width="10.140625" style="110" bestFit="1" customWidth="1"/>
  </cols>
  <sheetData>
    <row r="3" spans="1:5" ht="15">
      <c r="A3" s="112" t="s">
        <v>123</v>
      </c>
      <c r="B3" s="112"/>
      <c r="C3" s="112"/>
      <c r="D3" s="113"/>
      <c r="E3" s="203"/>
    </row>
    <row r="4" spans="1:5" ht="15">
      <c r="A4" s="113"/>
      <c r="B4" s="113"/>
      <c r="C4" s="113"/>
      <c r="D4" s="113"/>
      <c r="E4" s="203"/>
    </row>
    <row r="5" spans="1:4" ht="15">
      <c r="A5" s="114"/>
      <c r="B5" s="114"/>
      <c r="C5" s="114" t="s">
        <v>77</v>
      </c>
      <c r="D5" s="114" t="s">
        <v>77</v>
      </c>
    </row>
    <row r="6" spans="1:4" ht="15">
      <c r="A6" s="115"/>
      <c r="B6" s="115" t="s">
        <v>128</v>
      </c>
      <c r="C6" s="116">
        <v>393.7</v>
      </c>
      <c r="D6" s="116">
        <v>297.37</v>
      </c>
    </row>
    <row r="7" spans="1:4" ht="15">
      <c r="A7" s="117"/>
      <c r="B7" s="117"/>
      <c r="C7" s="118"/>
      <c r="D7" s="118"/>
    </row>
    <row r="8" spans="1:14" ht="15">
      <c r="A8" s="117"/>
      <c r="B8" s="117"/>
      <c r="C8" s="114"/>
      <c r="D8" s="117"/>
      <c r="E8" s="204"/>
      <c r="G8"/>
      <c r="H8"/>
      <c r="I8"/>
      <c r="J8"/>
      <c r="K8"/>
      <c r="L8"/>
      <c r="N8"/>
    </row>
    <row r="9" spans="1:14" ht="15">
      <c r="A9" s="117"/>
      <c r="B9" s="117"/>
      <c r="C9" s="119" t="s">
        <v>78</v>
      </c>
      <c r="D9" s="119" t="s">
        <v>79</v>
      </c>
      <c r="E9" s="204"/>
      <c r="G9"/>
      <c r="H9"/>
      <c r="I9"/>
      <c r="J9"/>
      <c r="K9"/>
      <c r="L9"/>
      <c r="N9"/>
    </row>
    <row r="10" spans="1:14" ht="15">
      <c r="A10" s="121" t="s">
        <v>80</v>
      </c>
      <c r="B10" s="121" t="s">
        <v>124</v>
      </c>
      <c r="C10" s="117">
        <f>'Izračun EC Hoče in Rogoza'!C10+'Izračun EC Slivnica'!C10</f>
        <v>110</v>
      </c>
      <c r="D10" s="130">
        <f>'Izračun EC Hoče in Rogoza'!D10+'Izračun EC Slivnica'!D10</f>
        <v>308</v>
      </c>
      <c r="E10" s="204"/>
      <c r="G10"/>
      <c r="H10"/>
      <c r="I10"/>
      <c r="J10"/>
      <c r="K10"/>
      <c r="L10"/>
      <c r="N10"/>
    </row>
    <row r="11" spans="1:14" ht="15">
      <c r="A11" s="122"/>
      <c r="B11" s="117"/>
      <c r="C11" s="123"/>
      <c r="D11" s="123"/>
      <c r="E11" s="204"/>
      <c r="G11"/>
      <c r="H11"/>
      <c r="I11"/>
      <c r="J11"/>
      <c r="K11"/>
      <c r="L11"/>
      <c r="N11"/>
    </row>
    <row r="12" spans="1:14" ht="15">
      <c r="A12" s="117"/>
      <c r="B12" s="124" t="s">
        <v>143</v>
      </c>
      <c r="C12" s="117"/>
      <c r="D12" s="117"/>
      <c r="E12" s="204"/>
      <c r="G12"/>
      <c r="H12"/>
      <c r="I12"/>
      <c r="J12"/>
      <c r="K12"/>
      <c r="L12"/>
      <c r="N12"/>
    </row>
    <row r="13" spans="1:14" ht="15">
      <c r="A13" s="120" t="s">
        <v>82</v>
      </c>
      <c r="B13" s="120" t="s">
        <v>83</v>
      </c>
      <c r="C13" s="117"/>
      <c r="D13" s="117"/>
      <c r="E13" s="204"/>
      <c r="G13"/>
      <c r="H13"/>
      <c r="I13"/>
      <c r="J13"/>
      <c r="K13"/>
      <c r="L13"/>
      <c r="N13"/>
    </row>
    <row r="14" spans="1:14" ht="15">
      <c r="A14" s="117" t="s">
        <v>17</v>
      </c>
      <c r="B14" s="117" t="s">
        <v>84</v>
      </c>
      <c r="C14" s="123">
        <f>'Izračun EC Hoče in Rogoza'!C14+'Izračun EC Slivnica'!C14</f>
        <v>283367.02999999997</v>
      </c>
      <c r="D14" s="123">
        <f>'Izračun EC Hoče in Rogoza'!D14+'Izračun EC Slivnica'!D14</f>
        <v>477991.26</v>
      </c>
      <c r="E14" s="204"/>
      <c r="F14" s="110"/>
      <c r="G14"/>
      <c r="H14"/>
      <c r="I14"/>
      <c r="J14"/>
      <c r="K14"/>
      <c r="L14"/>
      <c r="N14"/>
    </row>
    <row r="15" spans="1:14" ht="15">
      <c r="A15" s="117" t="s">
        <v>19</v>
      </c>
      <c r="B15" s="117" t="s">
        <v>85</v>
      </c>
      <c r="C15" s="123">
        <f>'Izračun EC Hoče in Rogoza'!C15+'Izračun EC Slivnica'!C15</f>
        <v>45633.630000000005</v>
      </c>
      <c r="D15" s="123">
        <f>'Izračun EC Hoče in Rogoza'!D15+'Izračun EC Slivnica'!D15</f>
        <v>77017.48000000001</v>
      </c>
      <c r="E15" s="204"/>
      <c r="F15" s="110"/>
      <c r="G15"/>
      <c r="H15"/>
      <c r="I15"/>
      <c r="J15"/>
      <c r="K15"/>
      <c r="L15"/>
      <c r="N15"/>
    </row>
    <row r="16" spans="1:14" ht="15">
      <c r="A16" s="117" t="s">
        <v>42</v>
      </c>
      <c r="B16" s="125" t="s">
        <v>144</v>
      </c>
      <c r="C16" s="126">
        <f>'Izračun EC Hoče in Rogoza'!C16+'Izračun EC Slivnica'!C16</f>
        <v>11778.150000000001</v>
      </c>
      <c r="D16" s="126">
        <f>'Izračun EC Hoče in Rogoza'!D16+'Izračun EC Slivnica'!D16</f>
        <v>27274.280000000002</v>
      </c>
      <c r="E16" s="204"/>
      <c r="F16" s="110"/>
      <c r="G16"/>
      <c r="H16"/>
      <c r="I16"/>
      <c r="J16"/>
      <c r="K16"/>
      <c r="L16"/>
      <c r="N16"/>
    </row>
    <row r="17" spans="1:6" ht="15">
      <c r="A17" s="117" t="s">
        <v>25</v>
      </c>
      <c r="B17" s="117" t="s">
        <v>86</v>
      </c>
      <c r="C17" s="123">
        <f>'Izračun EC Hoče in Rogoza'!C17+'Izračun EC Slivnica'!C17</f>
        <v>30517.98</v>
      </c>
      <c r="D17" s="127">
        <f>'Izračun EC Hoče in Rogoza'!D17+'Izračun EC Slivnica'!D17</f>
        <v>39524.31</v>
      </c>
      <c r="E17" s="204"/>
      <c r="F17" s="110"/>
    </row>
    <row r="18" spans="1:6" ht="15">
      <c r="A18" s="117" t="s">
        <v>28</v>
      </c>
      <c r="B18" s="117" t="s">
        <v>87</v>
      </c>
      <c r="C18" s="123">
        <f>'Izračun EC Hoče in Rogoza'!C18+'Izračun EC Slivnica'!C18</f>
        <v>1023.3400000000001</v>
      </c>
      <c r="D18" s="123">
        <f>'Izračun EC Hoče in Rogoza'!D18+'Izračun EC Slivnica'!D18</f>
        <v>1829.51</v>
      </c>
      <c r="E18" s="204"/>
      <c r="F18" s="110"/>
    </row>
    <row r="19" spans="1:6" ht="15">
      <c r="A19" s="117" t="s">
        <v>29</v>
      </c>
      <c r="B19" s="117" t="s">
        <v>149</v>
      </c>
      <c r="C19" s="123">
        <f>'Izračun EC Hoče in Rogoza'!C19+'Izračun EC Slivnica'!C19</f>
        <v>2833.6702999999998</v>
      </c>
      <c r="D19" s="123">
        <f>'Izračun EC Hoče in Rogoza'!D19+'Izračun EC Slivnica'!D19</f>
        <v>4779.9126</v>
      </c>
      <c r="E19" s="204"/>
      <c r="F19" s="110"/>
    </row>
    <row r="20" spans="1:6" ht="15">
      <c r="A20" s="122" t="s">
        <v>30</v>
      </c>
      <c r="B20" s="122" t="s">
        <v>88</v>
      </c>
      <c r="C20" s="129">
        <f>SUM(C14:C19)</f>
        <v>375153.8003</v>
      </c>
      <c r="D20" s="129">
        <f>SUM(D14:D19)</f>
        <v>628416.7526000001</v>
      </c>
      <c r="E20" s="204"/>
      <c r="F20" s="205"/>
    </row>
    <row r="21" spans="1:5" ht="15">
      <c r="A21" s="117"/>
      <c r="B21" s="117"/>
      <c r="C21" s="130"/>
      <c r="D21" s="117"/>
      <c r="E21" s="204"/>
    </row>
    <row r="22" spans="1:5" ht="15">
      <c r="A22" s="120" t="s">
        <v>89</v>
      </c>
      <c r="B22" s="120" t="s">
        <v>90</v>
      </c>
      <c r="C22" s="130"/>
      <c r="D22" s="117"/>
      <c r="E22" s="204"/>
    </row>
    <row r="23" spans="1:14" ht="15">
      <c r="A23" s="117" t="s">
        <v>31</v>
      </c>
      <c r="B23" s="117" t="s">
        <v>84</v>
      </c>
      <c r="C23" s="123">
        <f>'Izračun EC Hoče in Rogoza'!C23+'Izračun EC Slivnica'!C23</f>
        <v>81624.663152</v>
      </c>
      <c r="D23" s="123">
        <f>'Izračun EC Hoče in Rogoza'!D23+'Izračun EC Slivnica'!D23</f>
        <v>175604.196848</v>
      </c>
      <c r="E23" s="204"/>
      <c r="G23"/>
      <c r="H23"/>
      <c r="I23"/>
      <c r="J23"/>
      <c r="K23"/>
      <c r="L23"/>
      <c r="N23"/>
    </row>
    <row r="24" spans="1:14" ht="15">
      <c r="A24" s="117" t="s">
        <v>32</v>
      </c>
      <c r="B24" s="117" t="s">
        <v>85</v>
      </c>
      <c r="C24" s="123">
        <f>'Izračun EC Hoče in Rogoza'!C24+'Izračun EC Slivnica'!C24</f>
        <v>13050.583610000001</v>
      </c>
      <c r="D24" s="123">
        <f>'Izračun EC Hoče in Rogoza'!D24+'Izračun EC Slivnica'!D24</f>
        <v>28515.476389999996</v>
      </c>
      <c r="E24" s="204"/>
      <c r="G24"/>
      <c r="H24"/>
      <c r="I24"/>
      <c r="J24"/>
      <c r="K24"/>
      <c r="L24"/>
      <c r="N24"/>
    </row>
    <row r="25" spans="1:14" ht="15">
      <c r="A25" s="117" t="s">
        <v>33</v>
      </c>
      <c r="B25" s="125" t="s">
        <v>144</v>
      </c>
      <c r="C25" s="131">
        <f>'Izračun EC Hoče in Rogoza'!C25+'Izračun EC Slivnica'!C25</f>
        <v>11003.250856000002</v>
      </c>
      <c r="D25" s="131">
        <f>'Izračun EC Hoče in Rogoza'!D25+'Izračun EC Slivnica'!D25</f>
        <v>15034.429144000002</v>
      </c>
      <c r="E25" s="204"/>
      <c r="G25"/>
      <c r="H25"/>
      <c r="I25"/>
      <c r="J25"/>
      <c r="K25"/>
      <c r="L25"/>
      <c r="N25"/>
    </row>
    <row r="26" spans="1:14" ht="15">
      <c r="A26" s="117" t="s">
        <v>34</v>
      </c>
      <c r="B26" s="117" t="s">
        <v>86</v>
      </c>
      <c r="C26" s="123">
        <f>'Izračun EC Hoče in Rogoza'!C26+'Izračun EC Slivnica'!C26</f>
        <v>7881.725496000001</v>
      </c>
      <c r="D26" s="123">
        <f>'Izračun EC Hoče in Rogoza'!D26+'Izračun EC Slivnica'!D26</f>
        <v>20896.814503999998</v>
      </c>
      <c r="E26" s="204"/>
      <c r="G26"/>
      <c r="H26"/>
      <c r="I26"/>
      <c r="J26"/>
      <c r="K26"/>
      <c r="L26"/>
      <c r="N26"/>
    </row>
    <row r="27" spans="1:14" ht="15">
      <c r="A27" s="117" t="s">
        <v>36</v>
      </c>
      <c r="B27" s="117" t="s">
        <v>87</v>
      </c>
      <c r="C27" s="123">
        <f>'Izračun EC Hoče in Rogoza'!C27+'Izračun EC Slivnica'!C27</f>
        <v>376.31801600000006</v>
      </c>
      <c r="D27" s="123">
        <f>'Izračun EC Hoče in Rogoza'!D27+'Izračun EC Slivnica'!D27</f>
        <v>782.721984</v>
      </c>
      <c r="E27" s="204"/>
      <c r="G27"/>
      <c r="H27"/>
      <c r="J27"/>
      <c r="L27"/>
      <c r="N27"/>
    </row>
    <row r="28" spans="1:14" ht="15">
      <c r="A28" s="117" t="s">
        <v>91</v>
      </c>
      <c r="B28" s="117" t="s">
        <v>149</v>
      </c>
      <c r="C28" s="123">
        <f>'Izračun EC Hoče in Rogoza'!C28+'Izračun EC Slivnica'!C28</f>
        <v>816.2466315199999</v>
      </c>
      <c r="D28" s="123">
        <f>'Izračun EC Hoče in Rogoza'!D28+'Izračun EC Slivnica'!D28</f>
        <v>1756.04196848</v>
      </c>
      <c r="E28" s="204"/>
      <c r="G28"/>
      <c r="H28"/>
      <c r="I28"/>
      <c r="K28"/>
      <c r="L28"/>
      <c r="N28"/>
    </row>
    <row r="29" spans="1:14" ht="15">
      <c r="A29" s="122" t="s">
        <v>92</v>
      </c>
      <c r="B29" s="122" t="s">
        <v>93</v>
      </c>
      <c r="C29" s="129">
        <f>SUM(C23:C28)</f>
        <v>114752.78776152</v>
      </c>
      <c r="D29" s="129">
        <f>SUM(D23:D28)</f>
        <v>242589.68083848</v>
      </c>
      <c r="E29" s="204"/>
      <c r="G29"/>
      <c r="H29"/>
      <c r="I29"/>
      <c r="J29"/>
      <c r="L29"/>
      <c r="N29"/>
    </row>
    <row r="30" spans="1:5" ht="15">
      <c r="A30" s="117"/>
      <c r="B30" s="122"/>
      <c r="C30" s="130"/>
      <c r="D30" s="117"/>
      <c r="E30" s="204"/>
    </row>
    <row r="31" spans="1:5" ht="15">
      <c r="A31" s="120" t="s">
        <v>94</v>
      </c>
      <c r="B31" s="120" t="s">
        <v>95</v>
      </c>
      <c r="C31" s="129">
        <f>'Izračun EC Hoče in Rogoza'!C31+'Izračun EC Slivnica'!C31</f>
        <v>74331.31169100001</v>
      </c>
      <c r="D31" s="129">
        <f>'Izračun EC Hoče in Rogoza'!D31+'Izračun EC Slivnica'!D31</f>
        <v>197954.638309</v>
      </c>
      <c r="E31" s="204"/>
    </row>
    <row r="32" spans="1:5" ht="15">
      <c r="A32" s="120" t="s">
        <v>96</v>
      </c>
      <c r="B32" s="120" t="s">
        <v>97</v>
      </c>
      <c r="C32" s="129">
        <f>'Izračun EC Hoče in Rogoza'!C32+'Izračun EC Slivnica'!C32</f>
        <v>30986.21</v>
      </c>
      <c r="D32" s="129">
        <f>'Izračun EC Hoče in Rogoza'!D32+'Izračun EC Slivnica'!D32</f>
        <v>124726.01</v>
      </c>
      <c r="E32" s="204"/>
    </row>
    <row r="33" spans="1:5" ht="15">
      <c r="A33" s="117"/>
      <c r="B33" s="117"/>
      <c r="C33" s="117"/>
      <c r="D33" s="117"/>
      <c r="E33" s="204"/>
    </row>
    <row r="34" spans="1:5" ht="15">
      <c r="A34" s="120" t="s">
        <v>98</v>
      </c>
      <c r="B34" s="120" t="s">
        <v>125</v>
      </c>
      <c r="C34" s="117"/>
      <c r="D34" s="117"/>
      <c r="E34" s="204"/>
    </row>
    <row r="35" spans="1:5" ht="15">
      <c r="A35" s="117"/>
      <c r="B35" s="117" t="s">
        <v>100</v>
      </c>
      <c r="C35" s="123">
        <f>C20/C10/12</f>
        <v>284.20742446969695</v>
      </c>
      <c r="D35" s="123">
        <f>D20/D10/12</f>
        <v>170.02617765151518</v>
      </c>
      <c r="E35" s="204"/>
    </row>
    <row r="36" spans="1:5" ht="15">
      <c r="A36" s="117"/>
      <c r="B36" s="117"/>
      <c r="C36" s="123"/>
      <c r="D36" s="123"/>
      <c r="E36" s="204"/>
    </row>
    <row r="37" spans="1:5" ht="15">
      <c r="A37" s="117"/>
      <c r="B37" s="117" t="s">
        <v>126</v>
      </c>
      <c r="C37" s="123">
        <f>C29/C10/12</f>
        <v>86.93393012236363</v>
      </c>
      <c r="D37" s="123">
        <f>D29/D10/12</f>
        <v>65.6357361575974</v>
      </c>
      <c r="E37" s="204"/>
    </row>
    <row r="38" spans="1:5" ht="15">
      <c r="A38" s="117"/>
      <c r="B38" s="117"/>
      <c r="C38" s="123"/>
      <c r="D38" s="123"/>
      <c r="E38" s="204"/>
    </row>
    <row r="39" spans="1:5" ht="15">
      <c r="A39" s="117"/>
      <c r="B39" s="132" t="s">
        <v>122</v>
      </c>
      <c r="C39" s="123">
        <f>C31/C10/12</f>
        <v>56.3115997659091</v>
      </c>
      <c r="D39" s="123">
        <f>D31/D10/12</f>
        <v>53.559155386634195</v>
      </c>
      <c r="E39" s="204"/>
    </row>
    <row r="40" spans="1:5" ht="15">
      <c r="A40" s="117"/>
      <c r="B40" s="117"/>
      <c r="C40" s="123"/>
      <c r="D40" s="123"/>
      <c r="E40" s="204"/>
    </row>
    <row r="41" spans="1:5" ht="15">
      <c r="A41" s="117"/>
      <c r="B41" s="132" t="s">
        <v>103</v>
      </c>
      <c r="C41" s="123">
        <f>C32/C10/12</f>
        <v>23.474401515151513</v>
      </c>
      <c r="D41" s="215">
        <f>D32/D10/12</f>
        <v>33.746214826839825</v>
      </c>
      <c r="E41" s="204"/>
    </row>
    <row r="42" spans="1:5" ht="15.75" thickBot="1">
      <c r="A42" s="117"/>
      <c r="B42" s="132"/>
      <c r="C42" s="133"/>
      <c r="D42" s="133"/>
      <c r="E42" s="206">
        <f>E32/56/6</f>
        <v>0</v>
      </c>
    </row>
    <row r="43" spans="1:5" ht="15.75" thickBot="1">
      <c r="A43" s="115"/>
      <c r="B43" s="134" t="s">
        <v>104</v>
      </c>
      <c r="C43" s="135">
        <f>SUM(C35:C42)</f>
        <v>450.92735587312114</v>
      </c>
      <c r="D43" s="136">
        <f>SUM(D35:D42)</f>
        <v>322.9672840225866</v>
      </c>
      <c r="E43" s="204"/>
    </row>
    <row r="46" spans="1:4" ht="15">
      <c r="A46" s="137" t="s">
        <v>105</v>
      </c>
      <c r="B46" s="137"/>
      <c r="C46" s="137"/>
      <c r="D46" s="137"/>
    </row>
    <row r="47" spans="1:4" ht="15">
      <c r="A47" s="137" t="s">
        <v>106</v>
      </c>
      <c r="B47" s="137"/>
      <c r="C47" s="137"/>
      <c r="D47" s="207"/>
    </row>
  </sheetData>
  <sheetProtection password="C63B" sheet="1"/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</dc:creator>
  <cp:keywords/>
  <dc:description/>
  <cp:lastModifiedBy>karmen</cp:lastModifiedBy>
  <cp:lastPrinted>2015-07-07T08:32:15Z</cp:lastPrinted>
  <dcterms:created xsi:type="dcterms:W3CDTF">2015-04-08T12:57:29Z</dcterms:created>
  <dcterms:modified xsi:type="dcterms:W3CDTF">2015-07-23T06:35:49Z</dcterms:modified>
  <cp:category/>
  <cp:version/>
  <cp:contentType/>
  <cp:contentStatus/>
</cp:coreProperties>
</file>