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2005-06" sheetId="1" r:id="rId1"/>
    <sheet name="SISTEMIZACIJA-SEPT.-9 ODD." sheetId="2" r:id="rId2"/>
    <sheet name="2006-07" sheetId="3" r:id="rId3"/>
    <sheet name="POM.RAVN." sheetId="4" r:id="rId4"/>
    <sheet name="LETNI SKLAD UR POM.RAVN." sheetId="5" r:id="rId5"/>
    <sheet name="združitev" sheetId="6" r:id="rId6"/>
  </sheets>
  <definedNames/>
  <calcPr fullCalcOnLoad="1"/>
</workbook>
</file>

<file path=xl/sharedStrings.xml><?xml version="1.0" encoding="utf-8"?>
<sst xmlns="http://schemas.openxmlformats.org/spreadsheetml/2006/main" count="819" uniqueCount="249">
  <si>
    <t>Delovno mesto</t>
  </si>
  <si>
    <t xml:space="preserve">Št. zaposlenih </t>
  </si>
  <si>
    <t>Izobrazba - naziv</t>
  </si>
  <si>
    <t>Ravnateljica</t>
  </si>
  <si>
    <t>Hišnik</t>
  </si>
  <si>
    <t>Logoped</t>
  </si>
  <si>
    <t>Vzgojiteljice</t>
  </si>
  <si>
    <t>IV. stopnja</t>
  </si>
  <si>
    <t>V. stopnja - svetovalec</t>
  </si>
  <si>
    <t>VII.stopnja - svetovalec</t>
  </si>
  <si>
    <t>VI. stopnja- mentor</t>
  </si>
  <si>
    <t>VI. stopnja</t>
  </si>
  <si>
    <t>V. stopnja - mentor</t>
  </si>
  <si>
    <t xml:space="preserve">V. stopnja </t>
  </si>
  <si>
    <t xml:space="preserve">VII.stopnja </t>
  </si>
  <si>
    <t>V. stopnja</t>
  </si>
  <si>
    <t>NORMATIV</t>
  </si>
  <si>
    <t>VII. stopnja- mentor</t>
  </si>
  <si>
    <t>VI. stopnja - svetovalec</t>
  </si>
  <si>
    <t>Va. stopnja - svetovalec</t>
  </si>
  <si>
    <t>Va. stopnja - mentor</t>
  </si>
  <si>
    <t>II. stopnja</t>
  </si>
  <si>
    <t>po normativu</t>
  </si>
  <si>
    <t>VI. stopnja - mentor</t>
  </si>
  <si>
    <t>SISTEMIZACIJA DELOVNIH MEST V VRTCU PREVALJE</t>
  </si>
  <si>
    <t>ŠOLSKO LETO 2005/06</t>
  </si>
  <si>
    <t>po dejanski zaposlitvi</t>
  </si>
  <si>
    <t>Adm.-  rač. delavci</t>
  </si>
  <si>
    <t>Os. količnik</t>
  </si>
  <si>
    <t>Pom. vzgojiteljic</t>
  </si>
  <si>
    <t xml:space="preserve">Kuharice </t>
  </si>
  <si>
    <t>Adm. rač. delavci</t>
  </si>
  <si>
    <t>Pomočnice kuharic</t>
  </si>
  <si>
    <t>Čistilke</t>
  </si>
  <si>
    <t xml:space="preserve">Perica - čistilka </t>
  </si>
  <si>
    <r>
      <t>Pom.</t>
    </r>
    <r>
      <rPr>
        <i/>
        <sz val="12"/>
        <rFont val="Arial CE"/>
        <family val="2"/>
      </rPr>
      <t xml:space="preserve"> kuharic</t>
    </r>
  </si>
  <si>
    <t>2,2   (1,38)</t>
  </si>
  <si>
    <t>2,2   (1,65)</t>
  </si>
  <si>
    <t xml:space="preserve"> 2,3  (1,38)</t>
  </si>
  <si>
    <t>1,1   (0,75)</t>
  </si>
  <si>
    <t>*opomba 1</t>
  </si>
  <si>
    <t>*opomba 2</t>
  </si>
  <si>
    <t xml:space="preserve">*opomba 1: </t>
  </si>
  <si>
    <t>ampak opravlja dela in naloge ravnateljica.</t>
  </si>
  <si>
    <t>*opomba 2:</t>
  </si>
  <si>
    <t>dela kot sprejemanje vlog in izstavitev odločb o plačilih staršev. ( 0,25)</t>
  </si>
  <si>
    <t>*opomba 3:</t>
  </si>
  <si>
    <t>vzdrževanje okolice in parkirišč.</t>
  </si>
  <si>
    <t>*opomba 3</t>
  </si>
  <si>
    <t>Prevalje; 22.09.2005</t>
  </si>
  <si>
    <t xml:space="preserve"> 5,00 (4,50)</t>
  </si>
  <si>
    <t xml:space="preserve"> 2,30 (0,81)</t>
  </si>
  <si>
    <t xml:space="preserve"> 1,70 (0,85)</t>
  </si>
  <si>
    <t xml:space="preserve"> 2,75 (0,825)</t>
  </si>
  <si>
    <t>2,20  (1,65)</t>
  </si>
  <si>
    <t>2,20  (1,38)</t>
  </si>
  <si>
    <t>1,70  (0,49)</t>
  </si>
  <si>
    <t>1,10  (0,979)</t>
  </si>
  <si>
    <t>1,10  (0,66)</t>
  </si>
  <si>
    <t>1,10  (0,748)</t>
  </si>
  <si>
    <t>Za organizatorja prehrane in higienskega režima ni posebej sistemizirano delovno mesto,</t>
  </si>
  <si>
    <t>ampak opravlja dela in naloge ravnateljica, ker ne dosega polne delovne obveznosti.</t>
  </si>
  <si>
    <t xml:space="preserve">Administrativni računovodski delavci preračunani po normativih na oddelke in ne zajemajo </t>
  </si>
  <si>
    <t>izstavitve odločb o plačilih staršev, katere opravlja vrtec Prevalje.</t>
  </si>
  <si>
    <t>(preračunano še dodatnih 0,25 koeficenta).</t>
  </si>
  <si>
    <t>Administrativni računovodski delavci preračunani po normativih in zajemajo še dodatna</t>
  </si>
  <si>
    <t xml:space="preserve">Hišnik - vzdrževalec opravlja dela tudi za občino Prevalje ( 0,5), vendar v delo ni zajeto </t>
  </si>
  <si>
    <t>ŠOLSKO LETO 2006/07</t>
  </si>
  <si>
    <t>Prevalje; 08.06.2006</t>
  </si>
  <si>
    <t xml:space="preserve">VII. stopnja </t>
  </si>
  <si>
    <t>1,70  (0,29)</t>
  </si>
  <si>
    <t>1,10  (0,781)</t>
  </si>
  <si>
    <t>specifikacija ( 0,89+0,11= 1)</t>
  </si>
  <si>
    <t>specifikacija ( 1,2+0,25= 1,45)</t>
  </si>
  <si>
    <t>potrjene polne delovne obveznosti.</t>
  </si>
  <si>
    <r>
      <t xml:space="preserve">Predlog vrtca je, da razliko del </t>
    </r>
    <r>
      <rPr>
        <b/>
        <sz val="10"/>
        <rFont val="Arial CE"/>
        <family val="2"/>
      </rPr>
      <t>( 0,45</t>
    </r>
    <r>
      <rPr>
        <sz val="10"/>
        <rFont val="Arial CE"/>
        <family val="0"/>
      </rPr>
      <t>) pokriva delavka na OŠ Franja Goloba Prevalje, ki nima</t>
    </r>
  </si>
  <si>
    <t xml:space="preserve"> svetovalec</t>
  </si>
  <si>
    <t>Naziv</t>
  </si>
  <si>
    <t>Pomočnica ravnatelja</t>
  </si>
  <si>
    <t xml:space="preserve">Št. zap. </t>
  </si>
  <si>
    <t>mentor</t>
  </si>
  <si>
    <t>svetovalec</t>
  </si>
  <si>
    <t xml:space="preserve"> mentor</t>
  </si>
  <si>
    <t xml:space="preserve"> Naziv</t>
  </si>
  <si>
    <t>Osnovna šola Franja Goloba Prevalje</t>
  </si>
  <si>
    <t>Polje 4</t>
  </si>
  <si>
    <t>2391 Prevalje</t>
  </si>
  <si>
    <t>VRTEC PREVALJE</t>
  </si>
  <si>
    <t>Sistemizacija ob združitvi zavodov</t>
  </si>
  <si>
    <t>*opomba 4</t>
  </si>
  <si>
    <t>*opomba 5</t>
  </si>
  <si>
    <t>Razliko med dejansko zaposlitvijo  in zaposlitvijo po normativu krije občina Prevalje v celoti</t>
  </si>
  <si>
    <t>za šolsko leto 2006/07</t>
  </si>
  <si>
    <t>pomočnica ravnatelja ( 0,45 količnika) = 3.934.371,00 SIT</t>
  </si>
  <si>
    <t xml:space="preserve">V količnik 0,45; katerega se bremeni občina in ni vštet v ceno programa, je obseg del in nalog, </t>
  </si>
  <si>
    <t xml:space="preserve"> ki so opredeljena v prilogi k sistemizaciji.</t>
  </si>
  <si>
    <t xml:space="preserve">Vzdrževalec - hišnik ( 0,56 količnika), kjer ni upoštevano vzdrževanje okolice, dostopnih poti </t>
  </si>
  <si>
    <t xml:space="preserve"> in parkirnih prostorov = 1.529.332,15 SIT</t>
  </si>
  <si>
    <t xml:space="preserve">Zaradi oblikovanja 8 oddelkov imamo presežek 1 vzgojiteljice, ki smo jo razporedili v oddelek </t>
  </si>
  <si>
    <t xml:space="preserve">kot drugo strokovno delavko, v ceni pa je upoštevana kot pomočnica vzgojiteljice, razliko plače med  </t>
  </si>
  <si>
    <t>vzgojiteljico in pom. vzgojiteljice pokrije občina kar znaša 2.016.407,06 SIT</t>
  </si>
  <si>
    <t xml:space="preserve">Logopedinja ni všteta v ceno in pokriva celotno Mežiško dolino, zato jo pokriva občina Prevalje v deležu </t>
  </si>
  <si>
    <t>30% - kar na letni ravni prinese cca. 2.091.951,00 SIT.</t>
  </si>
  <si>
    <t xml:space="preserve">V primeru, da pomočnica ravnatelja mora opraviti obvezo v oddelku ugotavljamo še dodatni prežek  </t>
  </si>
  <si>
    <t>pri vzgojiteljici za 0,34 količnika kar znaša cca 1.800.000,00 SIT in delež odpravnine.</t>
  </si>
  <si>
    <t>Adm. in računovodski delavci ( 0,25 količnika) za izstavitev odločb  o plačilih staršev = 911.291,59 SIT</t>
  </si>
  <si>
    <t>Prevalje;27.06.2006</t>
  </si>
  <si>
    <t xml:space="preserve"> 1,70 (0,75)</t>
  </si>
  <si>
    <t>2,65 (1,59)</t>
  </si>
  <si>
    <t>2,20 (1,32)</t>
  </si>
  <si>
    <t>2,20  (0,55)</t>
  </si>
  <si>
    <t xml:space="preserve"> - vodenje zdravstvenega in higienskega režima v vrtcu</t>
  </si>
  <si>
    <t xml:space="preserve"> - HACCP in  nabava živil</t>
  </si>
  <si>
    <t xml:space="preserve">Pomočnica ravnatelja doseže polno delovno obveznost s  pedagoškim in organizacijskim vodenjem vrtca  in </t>
  </si>
  <si>
    <t>tedensko 15 urnim  neposrednim delom z otroki , če ima enota vrtca pri šoli 9 oddelkov.</t>
  </si>
  <si>
    <t>na število oddelkov.</t>
  </si>
  <si>
    <t xml:space="preserve">Če je oddelkov manj, opravlja delo pomočnice ravnatelja za predšolsko vzgojo v sorazmernem deležu, glede </t>
  </si>
  <si>
    <t>Za 8 oddelkov opravi pomočnica 0,89 obveze, v okviru te obveznosti opravi 13,5 ur neposrednega dela z otroki</t>
  </si>
  <si>
    <t>na teden, razliko do polne obveze (0,11 obveze)  pa predstavljajo naslednja dela:</t>
  </si>
  <si>
    <t>Obrazložitev:</t>
  </si>
  <si>
    <t>povprečno število ur na mesec</t>
  </si>
  <si>
    <t>pom.ravnatelja</t>
  </si>
  <si>
    <t>razlika do polne obveze</t>
  </si>
  <si>
    <t>Primer 1:</t>
  </si>
  <si>
    <t xml:space="preserve">mesečno vodenje ustvarjalnih delavnic za otroke in starše - v 2 enotah </t>
  </si>
  <si>
    <t>1,30  (0,923)</t>
  </si>
  <si>
    <t>tedensko</t>
  </si>
  <si>
    <t>mesečno</t>
  </si>
  <si>
    <t>spremljanje otrok na plavalne tečaje v 2 enotah</t>
  </si>
  <si>
    <t>spremljanje otrok na smučarske tečaje v 2 enotah</t>
  </si>
  <si>
    <t xml:space="preserve">Pomočnica ravnatelja opravi za pedagoško in organizacijsko vodenje vrtca polno delovno obveznost in 15 ur </t>
  </si>
  <si>
    <t>neposrednega dela z otroki, če ima enota vrtca pri šoli 9 oddelkov oz. sorazmerni delež, če je oddelkov manj.</t>
  </si>
  <si>
    <t>Za 8 oddelkov opravi pomočnica 0,89 obveze, v ovkiru te obveznosti opravi 13,5 ur neposrednega dela</t>
  </si>
  <si>
    <t>z otroki na teden, razliko do cele zaposlitve (0,11 obveze)  pa predstavljajo naslednja dela:</t>
  </si>
  <si>
    <t>št.tednov v letu</t>
  </si>
  <si>
    <t xml:space="preserve">št.tednov v juliju-avgustu </t>
  </si>
  <si>
    <t xml:space="preserve">nadomeščanje vzgojiteljic zaradi zmanjšane obveze v oddelku </t>
  </si>
  <si>
    <t>nadomeščanje krajših odsotnosti v oddelku  1 x tedensko (+priprava)</t>
  </si>
  <si>
    <t>40 ur tedensko x 43,29 tednov</t>
  </si>
  <si>
    <t>0,89 x 1731,6 ur</t>
  </si>
  <si>
    <t>pedagoško in organizacijsko vodenje</t>
  </si>
  <si>
    <t>delo z otroki</t>
  </si>
  <si>
    <t>nadomeščanje krajših odsotnosti v odd.  1x tedensko</t>
  </si>
  <si>
    <t>mesečno vodenje ustvarjalnih delavnic za otroke in starše - v 2 enotah</t>
  </si>
  <si>
    <t>spremljanje otrok na plavalne tečaje - za 2 enoti</t>
  </si>
  <si>
    <t>spremljanje otrok na smučarske tečaje - za 2 enoti</t>
  </si>
  <si>
    <t>nadomeščanje vzgojiteljic zaradi zmanjšane obveze v oddelku</t>
  </si>
  <si>
    <t>šolsko leto</t>
  </si>
  <si>
    <t>normativ</t>
  </si>
  <si>
    <t>razl.do polne zap.</t>
  </si>
  <si>
    <t>skupaj</t>
  </si>
  <si>
    <t xml:space="preserve">julij - avgust 2006 - dopust </t>
  </si>
  <si>
    <t>julij-avgust</t>
  </si>
  <si>
    <t>SKUPAJ</t>
  </si>
  <si>
    <t>julij - avgust 2006 - razna organiz.dela</t>
  </si>
  <si>
    <t>dela - opravila</t>
  </si>
  <si>
    <t>dela preko normativa za 8 oddelkov</t>
  </si>
  <si>
    <t>celo leto</t>
  </si>
  <si>
    <t>UTEMELJITEV:</t>
  </si>
  <si>
    <t>Za 8 oddelkov opravi  0,89 obveze (35,6 ur tedensko), v okviru te obveznosti opravi 13,5 ur neposrednega dela</t>
  </si>
  <si>
    <t>Spremljanje otrok na tečaje:</t>
  </si>
  <si>
    <t xml:space="preserve"> - smučarski tečaj - obe enoti</t>
  </si>
  <si>
    <t>Vodenje ustvarjalnih delavnic za otroke in starše - obe enoti + priprava</t>
  </si>
  <si>
    <t>letno</t>
  </si>
  <si>
    <t>0,11 obveze (4,4 ure tedensko)  pa predstavljajo naslednja dela:</t>
  </si>
  <si>
    <t xml:space="preserve"> - plavalni tečaj     - obe enoti</t>
  </si>
  <si>
    <r>
      <t xml:space="preserve">8 ur </t>
    </r>
    <r>
      <rPr>
        <sz val="8"/>
        <rFont val="Arial CE"/>
        <family val="2"/>
      </rPr>
      <t>mesečno</t>
    </r>
  </si>
  <si>
    <r>
      <t xml:space="preserve">2 x 20 ur </t>
    </r>
    <r>
      <rPr>
        <sz val="8"/>
        <rFont val="Arial CE"/>
        <family val="2"/>
      </rPr>
      <t>v 1 terminu</t>
    </r>
  </si>
  <si>
    <r>
      <t xml:space="preserve">6 ur </t>
    </r>
    <r>
      <rPr>
        <sz val="8"/>
        <rFont val="Arial CE"/>
        <family val="2"/>
      </rPr>
      <t>tedensko</t>
    </r>
  </si>
  <si>
    <r>
      <t xml:space="preserve">2 uri </t>
    </r>
    <r>
      <rPr>
        <sz val="8"/>
        <rFont val="Arial CE"/>
        <family val="2"/>
      </rPr>
      <t>tedensko</t>
    </r>
  </si>
  <si>
    <t>teden./mesečno</t>
  </si>
  <si>
    <t>1 x tedensko krajša nadomeščanja v oddelkih obeh enotah</t>
  </si>
  <si>
    <t xml:space="preserve">   + priprava na VI delo</t>
  </si>
  <si>
    <t>Nadomeščanje vzg.v odd.zaradi skra.obvez. vzgojiteljic 2 x tedensko</t>
  </si>
  <si>
    <t>Pomočnica ravnatelja za predšolsko vzgojo</t>
  </si>
  <si>
    <t>z otroki na teden, letno  580 ur.</t>
  </si>
  <si>
    <t>Vodenje skrajšanega programa na podruž.enoti Šentanel</t>
  </si>
  <si>
    <t>Nadom.krajših odsotnosti v oddelku + priprava</t>
  </si>
  <si>
    <r>
      <t xml:space="preserve">3 ure </t>
    </r>
    <r>
      <rPr>
        <sz val="8"/>
        <rFont val="Arial CE"/>
        <family val="2"/>
      </rPr>
      <t>tedensko</t>
    </r>
  </si>
  <si>
    <t xml:space="preserve">   + priprava didakt.materiala in pedag.dokumentacije - 24 tednov</t>
  </si>
  <si>
    <t>B</t>
  </si>
  <si>
    <t>A</t>
  </si>
  <si>
    <r>
      <t xml:space="preserve">7 ur </t>
    </r>
    <r>
      <rPr>
        <sz val="8"/>
        <rFont val="Arial CE"/>
        <family val="2"/>
      </rPr>
      <t>tedensko</t>
    </r>
  </si>
  <si>
    <r>
      <t xml:space="preserve">4 ure </t>
    </r>
    <r>
      <rPr>
        <sz val="8"/>
        <rFont val="Arial CE"/>
        <family val="2"/>
      </rPr>
      <t>tedensko</t>
    </r>
  </si>
  <si>
    <r>
      <t xml:space="preserve">2,5 ure </t>
    </r>
    <r>
      <rPr>
        <sz val="8"/>
        <rFont val="Arial CE"/>
        <family val="2"/>
      </rPr>
      <t>tedensko</t>
    </r>
  </si>
  <si>
    <t xml:space="preserve"> - spremlja izvajanje in uresničevanje HACCP sistema v kuhinjah, dopolnjuje verifikacije pravilnika</t>
  </si>
  <si>
    <t xml:space="preserve"> - se povezuje  z organizatorjem  prehrane na Oš pri sestavi jedilnikov za vrtec, </t>
  </si>
  <si>
    <t xml:space="preserve">  in zagotavlja verodostojno izvajanje,</t>
  </si>
  <si>
    <t xml:space="preserve">- sodeluje  z Zavodom za zdravstveno varstvo Ravne in organizira delavnice z varovanjem zdravja za vse </t>
  </si>
  <si>
    <t xml:space="preserve">  zaposlene v vrtcu;</t>
  </si>
  <si>
    <t>Prevalje; 11.07.2006</t>
  </si>
  <si>
    <t>9 oddelkov</t>
  </si>
  <si>
    <t>specifikacija ( 1,35+0,25= 1,60)</t>
  </si>
  <si>
    <t>*opomba 1:</t>
  </si>
  <si>
    <r>
      <t xml:space="preserve">Predlog vrtca je, da razliko del </t>
    </r>
    <r>
      <rPr>
        <sz val="10"/>
        <rFont val="Arial CE"/>
        <family val="0"/>
      </rPr>
      <t>pokriva delavka na OŠ Franja Goloba Prevalje, ki nima</t>
    </r>
  </si>
  <si>
    <t xml:space="preserve">Do polne delovne obveznosti ( 0,11) opravi pomočnica ravnatelja za vrtec naloge in dela opisane </t>
  </si>
  <si>
    <t>v prilogi.</t>
  </si>
  <si>
    <r>
      <t xml:space="preserve">vzg./pom.vzg       </t>
    </r>
    <r>
      <rPr>
        <sz val="11"/>
        <rFont val="Arial CE"/>
        <family val="2"/>
      </rPr>
      <t>1</t>
    </r>
  </si>
  <si>
    <t>1,5 ur tedensko</t>
  </si>
  <si>
    <t>Nadomeščanje vzg.v odd.zaradi skra.obvez. vzgojiteljic 3 x tedensko</t>
  </si>
  <si>
    <t>po 2 uri.</t>
  </si>
  <si>
    <r>
      <t xml:space="preserve">6 uri </t>
    </r>
    <r>
      <rPr>
        <sz val="8"/>
        <rFont val="Arial CE"/>
        <family val="2"/>
      </rPr>
      <t>tedensko</t>
    </r>
  </si>
  <si>
    <t xml:space="preserve"> tedenska krajša nadomeščanja v oddelkih obeh enotah</t>
  </si>
  <si>
    <t xml:space="preserve">   + pedagoška obveza</t>
  </si>
  <si>
    <r>
      <t xml:space="preserve">5 ur </t>
    </r>
    <r>
      <rPr>
        <sz val="8"/>
        <rFont val="Arial CE"/>
        <family val="2"/>
      </rPr>
      <t>tedensko</t>
    </r>
  </si>
  <si>
    <t>Letna obveza dela z otroki za pomočnico ravnatelja znaša 588 ur.</t>
  </si>
  <si>
    <r>
      <t xml:space="preserve">Pomočnica ravnatelja opravi za pedagoško in organizacijsko vodenje vrtca polno delovno obveznost in </t>
    </r>
    <r>
      <rPr>
        <b/>
        <sz val="9"/>
        <rFont val="Arial CE"/>
        <family val="2"/>
      </rPr>
      <t>15 ur</t>
    </r>
    <r>
      <rPr>
        <sz val="9"/>
        <rFont val="Arial CE"/>
        <family val="2"/>
      </rPr>
      <t xml:space="preserve"> </t>
    </r>
  </si>
  <si>
    <r>
      <t>neposrednega dela z otroki</t>
    </r>
    <r>
      <rPr>
        <sz val="9"/>
        <rFont val="Arial CE"/>
        <family val="2"/>
      </rPr>
      <t>, če ima enota vrtca pri šoli 9 oddelkov oz. sorazmerni delež, če je oddelkov manj.</t>
    </r>
  </si>
  <si>
    <t>z otroki na teden, letno  588 ur.</t>
  </si>
  <si>
    <t>vodenje in spremljanje finančnega poslovanja za enoto vrtec (finančni načrt, izračun cene, nabava živil, materiala…)</t>
  </si>
  <si>
    <r>
      <t>0,11 obveze</t>
    </r>
    <r>
      <rPr>
        <sz val="9"/>
        <rFont val="Arial CE"/>
        <family val="2"/>
      </rPr>
      <t xml:space="preserve"> do polne zaposlitve  (4,4 ure tedensko)  pa predstavljajo naslednja dela:</t>
    </r>
  </si>
  <si>
    <t>vodenje obeh enot ( 2*1,5 ure)</t>
  </si>
  <si>
    <t>Prevalje; 07.09.2006</t>
  </si>
  <si>
    <t>obveza z otroki</t>
  </si>
  <si>
    <t xml:space="preserve">Va. stopnja </t>
  </si>
  <si>
    <t xml:space="preserve">dejanska zaposlitev </t>
  </si>
  <si>
    <t>Va. stopnja -svetovalec</t>
  </si>
  <si>
    <t>V. stopnja-mentor</t>
  </si>
  <si>
    <t>Normativ</t>
  </si>
  <si>
    <t>Dejanska zaposlitev</t>
  </si>
  <si>
    <t>upoštevano v ceno</t>
  </si>
  <si>
    <t>Va. stopnja - S</t>
  </si>
  <si>
    <t>VI. stopnja - M</t>
  </si>
  <si>
    <t>VII.stopnja - S</t>
  </si>
  <si>
    <t>VII. stopnja- M</t>
  </si>
  <si>
    <t>VI. stopnja - S</t>
  </si>
  <si>
    <t>VI. stopnja- M</t>
  </si>
  <si>
    <t>V. stopnja-M</t>
  </si>
  <si>
    <t>Va. stopnja - M</t>
  </si>
  <si>
    <r>
      <t>Pom.</t>
    </r>
    <r>
      <rPr>
        <b/>
        <i/>
        <sz val="12"/>
        <rFont val="Arial CE"/>
        <family val="2"/>
      </rPr>
      <t xml:space="preserve"> kuharic</t>
    </r>
  </si>
  <si>
    <t xml:space="preserve">SKUPNA MESEČNA BREMENITEV OBČINE, KI NI UPOŠTEVANA V CENI: </t>
  </si>
  <si>
    <t>OSNOVNA ŠOLA FRANJA GOLOBA PREVALJE</t>
  </si>
  <si>
    <t>Polje 4, 2391 PREVALJE</t>
  </si>
  <si>
    <t>ENOTA VRTEC</t>
  </si>
  <si>
    <t>ŠOLSKO LETO 2007/08</t>
  </si>
  <si>
    <t>izven cene
mesečno</t>
  </si>
  <si>
    <t>VII. stopnja - S</t>
  </si>
  <si>
    <t>VI.stopnja</t>
  </si>
  <si>
    <t>Ravnatelj</t>
  </si>
  <si>
    <t>Ivan KUŠNIK</t>
  </si>
  <si>
    <t>Tatjana GRAHOVAC</t>
  </si>
  <si>
    <t>Organizator prehrane</t>
  </si>
  <si>
    <t>PO NORMATIVU NA 9 ODDELKOV Z 1 ENOTO NA LEŠAH</t>
  </si>
  <si>
    <t xml:space="preserve">2
+0,34 </t>
  </si>
  <si>
    <t>1,80 +0,14</t>
  </si>
  <si>
    <t>2 +0,14</t>
  </si>
  <si>
    <t>Datum, 24.08.2007</t>
  </si>
  <si>
    <t>V.stopnja</t>
  </si>
  <si>
    <t>2
+0,34</t>
  </si>
</sst>
</file>

<file path=xl/styles.xml><?xml version="1.0" encoding="utf-8"?>
<styleSheet xmlns="http://schemas.openxmlformats.org/spreadsheetml/2006/main">
  <numFmts count="1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\ _S_I_T"/>
    <numFmt numFmtId="165" formatCode="#,##0.0"/>
    <numFmt numFmtId="166" formatCode="dd/mm/yyyy"/>
    <numFmt numFmtId="167" formatCode="#,##0.00\ &quot;SIT&quot;"/>
    <numFmt numFmtId="168" formatCode="#,##0.00\ [$€-1]"/>
    <numFmt numFmtId="169" formatCode="_-* #,##0.00\ [$€-1]_-;\-* #,##0.00\ [$€-1]_-;_-* &quot;-&quot;??\ [$€-1]_-;_-@_-"/>
  </numFmts>
  <fonts count="18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/>
    </xf>
    <xf numFmtId="164" fontId="0" fillId="0" borderId="2" xfId="0" applyNumberFormat="1" applyBorder="1" applyAlignment="1">
      <alignment/>
    </xf>
    <xf numFmtId="0" fontId="0" fillId="0" borderId="7" xfId="0" applyFill="1" applyBorder="1" applyAlignment="1">
      <alignment/>
    </xf>
    <xf numFmtId="164" fontId="0" fillId="0" borderId="4" xfId="0" applyNumberForma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3" xfId="0" applyNumberFormat="1" applyBorder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9" fillId="0" borderId="0" xfId="0" applyFont="1" applyAlignment="1">
      <alignment/>
    </xf>
    <xf numFmtId="164" fontId="10" fillId="0" borderId="0" xfId="0" applyNumberFormat="1" applyFont="1" applyAlignment="1">
      <alignment/>
    </xf>
    <xf numFmtId="2" fontId="0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0" fillId="0" borderId="0" xfId="0" applyNumberFormat="1" applyFont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14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165" fontId="0" fillId="0" borderId="11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5" fontId="0" fillId="0" borderId="18" xfId="0" applyNumberFormat="1" applyBorder="1" applyAlignment="1">
      <alignment/>
    </xf>
    <xf numFmtId="49" fontId="10" fillId="0" borderId="0" xfId="0" applyNumberFormat="1" applyFont="1" applyAlignment="1">
      <alignment/>
    </xf>
    <xf numFmtId="49" fontId="0" fillId="0" borderId="0" xfId="0" applyNumberFormat="1" applyAlignment="1">
      <alignment/>
    </xf>
    <xf numFmtId="165" fontId="0" fillId="0" borderId="19" xfId="0" applyNumberFormat="1" applyBorder="1" applyAlignment="1">
      <alignment/>
    </xf>
    <xf numFmtId="165" fontId="0" fillId="0" borderId="18" xfId="0" applyNumberFormat="1" applyFill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24" xfId="0" applyNumberFormat="1" applyBorder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8" xfId="0" applyFont="1" applyBorder="1" applyAlignment="1">
      <alignment horizontal="center"/>
    </xf>
    <xf numFmtId="0" fontId="0" fillId="0" borderId="27" xfId="0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165" fontId="0" fillId="0" borderId="29" xfId="0" applyNumberFormat="1" applyBorder="1" applyAlignment="1">
      <alignment/>
    </xf>
    <xf numFmtId="165" fontId="0" fillId="0" borderId="30" xfId="0" applyNumberFormat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/>
    </xf>
    <xf numFmtId="0" fontId="14" fillId="0" borderId="33" xfId="0" applyFont="1" applyFill="1" applyBorder="1" applyAlignment="1">
      <alignment/>
    </xf>
    <xf numFmtId="0" fontId="14" fillId="0" borderId="34" xfId="0" applyFont="1" applyBorder="1" applyAlignment="1">
      <alignment/>
    </xf>
    <xf numFmtId="165" fontId="0" fillId="0" borderId="35" xfId="0" applyNumberFormat="1" applyBorder="1" applyAlignment="1">
      <alignment/>
    </xf>
    <xf numFmtId="165" fontId="0" fillId="0" borderId="36" xfId="0" applyNumberFormat="1" applyBorder="1" applyAlignment="1">
      <alignment/>
    </xf>
    <xf numFmtId="165" fontId="0" fillId="0" borderId="37" xfId="0" applyNumberFormat="1" applyBorder="1" applyAlignment="1">
      <alignment/>
    </xf>
    <xf numFmtId="165" fontId="0" fillId="0" borderId="38" xfId="0" applyNumberFormat="1" applyBorder="1" applyAlignment="1">
      <alignment/>
    </xf>
    <xf numFmtId="165" fontId="0" fillId="0" borderId="39" xfId="0" applyNumberFormat="1" applyBorder="1" applyAlignment="1">
      <alignment/>
    </xf>
    <xf numFmtId="0" fontId="14" fillId="0" borderId="40" xfId="0" applyFont="1" applyBorder="1" applyAlignment="1">
      <alignment/>
    </xf>
    <xf numFmtId="0" fontId="14" fillId="2" borderId="33" xfId="0" applyFont="1" applyFill="1" applyBorder="1" applyAlignment="1">
      <alignment/>
    </xf>
    <xf numFmtId="165" fontId="0" fillId="2" borderId="18" xfId="0" applyNumberFormat="1" applyFill="1" applyBorder="1" applyAlignment="1">
      <alignment/>
    </xf>
    <xf numFmtId="165" fontId="0" fillId="2" borderId="11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2" borderId="19" xfId="0" applyNumberFormat="1" applyFill="1" applyBorder="1" applyAlignment="1">
      <alignment/>
    </xf>
    <xf numFmtId="165" fontId="0" fillId="2" borderId="29" xfId="0" applyNumberForma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1" xfId="0" applyBorder="1" applyAlignment="1">
      <alignment/>
    </xf>
    <xf numFmtId="0" fontId="0" fillId="0" borderId="9" xfId="0" applyBorder="1" applyAlignment="1">
      <alignment/>
    </xf>
    <xf numFmtId="0" fontId="0" fillId="0" borderId="42" xfId="0" applyBorder="1" applyAlignment="1">
      <alignment/>
    </xf>
    <xf numFmtId="0" fontId="14" fillId="0" borderId="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0" fillId="0" borderId="2" xfId="0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3" borderId="0" xfId="0" applyFont="1" applyFill="1" applyAlignment="1">
      <alignment/>
    </xf>
    <xf numFmtId="17" fontId="15" fillId="3" borderId="0" xfId="0" applyNumberFormat="1" applyFont="1" applyFill="1" applyAlignment="1">
      <alignment horizontal="left"/>
    </xf>
    <xf numFmtId="0" fontId="1" fillId="0" borderId="4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6" fillId="0" borderId="0" xfId="0" applyFont="1" applyAlignment="1">
      <alignment/>
    </xf>
    <xf numFmtId="0" fontId="0" fillId="3" borderId="0" xfId="0" applyFill="1" applyAlignment="1">
      <alignment/>
    </xf>
    <xf numFmtId="17" fontId="0" fillId="3" borderId="0" xfId="0" applyNumberFormat="1" applyFill="1" applyAlignment="1">
      <alignment/>
    </xf>
    <xf numFmtId="2" fontId="0" fillId="0" borderId="0" xfId="0" applyNumberFormat="1" applyFont="1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6" xfId="0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67" fontId="0" fillId="0" borderId="0" xfId="0" applyNumberFormat="1" applyAlignment="1">
      <alignment/>
    </xf>
    <xf numFmtId="164" fontId="0" fillId="0" borderId="16" xfId="0" applyNumberFormat="1" applyBorder="1" applyAlignment="1">
      <alignment/>
    </xf>
    <xf numFmtId="0" fontId="0" fillId="0" borderId="24" xfId="0" applyBorder="1" applyAlignment="1">
      <alignment/>
    </xf>
    <xf numFmtId="0" fontId="7" fillId="0" borderId="31" xfId="0" applyFont="1" applyBorder="1" applyAlignment="1">
      <alignment/>
    </xf>
    <xf numFmtId="164" fontId="0" fillId="0" borderId="19" xfId="0" applyNumberFormat="1" applyBorder="1" applyAlignment="1">
      <alignment/>
    </xf>
    <xf numFmtId="0" fontId="5" fillId="0" borderId="43" xfId="0" applyFont="1" applyBorder="1" applyAlignment="1">
      <alignment horizontal="center"/>
    </xf>
    <xf numFmtId="164" fontId="0" fillId="0" borderId="27" xfId="0" applyNumberFormat="1" applyBorder="1" applyAlignment="1">
      <alignment/>
    </xf>
    <xf numFmtId="0" fontId="5" fillId="0" borderId="44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64" fontId="0" fillId="0" borderId="46" xfId="0" applyNumberForma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1" fillId="0" borderId="34" xfId="0" applyFont="1" applyBorder="1" applyAlignment="1">
      <alignment/>
    </xf>
    <xf numFmtId="0" fontId="5" fillId="4" borderId="16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0" fillId="4" borderId="33" xfId="0" applyFill="1" applyBorder="1" applyAlignment="1">
      <alignment/>
    </xf>
    <xf numFmtId="0" fontId="5" fillId="4" borderId="43" xfId="0" applyFont="1" applyFill="1" applyBorder="1" applyAlignment="1">
      <alignment horizontal="center"/>
    </xf>
    <xf numFmtId="0" fontId="5" fillId="4" borderId="44" xfId="0" applyFont="1" applyFill="1" applyBorder="1" applyAlignment="1">
      <alignment horizontal="center"/>
    </xf>
    <xf numFmtId="0" fontId="1" fillId="0" borderId="33" xfId="0" applyFont="1" applyBorder="1" applyAlignment="1">
      <alignment/>
    </xf>
    <xf numFmtId="0" fontId="7" fillId="0" borderId="47" xfId="0" applyFont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48" xfId="0" applyNumberFormat="1" applyBorder="1" applyAlignment="1">
      <alignment/>
    </xf>
    <xf numFmtId="164" fontId="0" fillId="0" borderId="49" xfId="0" applyNumberFormat="1" applyBorder="1" applyAlignment="1">
      <alignment/>
    </xf>
    <xf numFmtId="164" fontId="0" fillId="0" borderId="30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0" fontId="3" fillId="4" borderId="50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7" xfId="0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164" fontId="0" fillId="0" borderId="16" xfId="0" applyNumberFormat="1" applyBorder="1" applyAlignment="1">
      <alignment horizontal="right"/>
    </xf>
    <xf numFmtId="168" fontId="1" fillId="0" borderId="19" xfId="0" applyNumberFormat="1" applyFon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51" xfId="0" applyNumberFormat="1" applyBorder="1" applyAlignment="1">
      <alignment horizontal="right"/>
    </xf>
    <xf numFmtId="164" fontId="0" fillId="0" borderId="52" xfId="0" applyNumberFormat="1" applyBorder="1" applyAlignment="1">
      <alignment horizontal="right"/>
    </xf>
    <xf numFmtId="167" fontId="1" fillId="0" borderId="53" xfId="0" applyNumberFormat="1" applyFont="1" applyBorder="1" applyAlignment="1">
      <alignment horizontal="right"/>
    </xf>
    <xf numFmtId="0" fontId="7" fillId="0" borderId="54" xfId="0" applyFont="1" applyFill="1" applyBorder="1" applyAlignment="1">
      <alignment horizontal="left"/>
    </xf>
    <xf numFmtId="0" fontId="0" fillId="0" borderId="37" xfId="0" applyBorder="1" applyAlignment="1">
      <alignment/>
    </xf>
    <xf numFmtId="164" fontId="0" fillId="0" borderId="0" xfId="0" applyNumberFormat="1" applyBorder="1" applyAlignment="1">
      <alignment horizontal="center"/>
    </xf>
    <xf numFmtId="167" fontId="1" fillId="0" borderId="0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0" fontId="7" fillId="0" borderId="44" xfId="0" applyFont="1" applyBorder="1" applyAlignment="1">
      <alignment horizontal="center"/>
    </xf>
    <xf numFmtId="164" fontId="0" fillId="0" borderId="31" xfId="0" applyNumberFormat="1" applyBorder="1" applyAlignment="1">
      <alignment horizontal="right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168" fontId="1" fillId="0" borderId="34" xfId="0" applyNumberFormat="1" applyFont="1" applyBorder="1" applyAlignment="1">
      <alignment horizontal="right"/>
    </xf>
    <xf numFmtId="164" fontId="0" fillId="0" borderId="31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33" xfId="0" applyNumberFormat="1" applyFont="1" applyBorder="1" applyAlignment="1">
      <alignment/>
    </xf>
    <xf numFmtId="169" fontId="1" fillId="0" borderId="30" xfId="0" applyNumberFormat="1" applyFont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164" fontId="0" fillId="0" borderId="34" xfId="0" applyNumberFormat="1" applyBorder="1" applyAlignment="1">
      <alignment/>
    </xf>
    <xf numFmtId="168" fontId="1" fillId="0" borderId="22" xfId="0" applyNumberFormat="1" applyFont="1" applyBorder="1" applyAlignment="1">
      <alignment horizontal="right"/>
    </xf>
    <xf numFmtId="168" fontId="1" fillId="0" borderId="33" xfId="0" applyNumberFormat="1" applyFont="1" applyBorder="1" applyAlignment="1">
      <alignment horizontal="right"/>
    </xf>
    <xf numFmtId="164" fontId="0" fillId="0" borderId="55" xfId="0" applyNumberFormat="1" applyBorder="1" applyAlignment="1">
      <alignment horizontal="right"/>
    </xf>
    <xf numFmtId="164" fontId="0" fillId="0" borderId="33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0" fontId="5" fillId="4" borderId="34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/>
    </xf>
    <xf numFmtId="0" fontId="0" fillId="0" borderId="31" xfId="0" applyBorder="1" applyAlignment="1">
      <alignment/>
    </xf>
    <xf numFmtId="164" fontId="0" fillId="0" borderId="31" xfId="0" applyNumberForma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17" fillId="0" borderId="0" xfId="0" applyFont="1" applyAlignment="1">
      <alignment/>
    </xf>
    <xf numFmtId="0" fontId="3" fillId="0" borderId="54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" fillId="0" borderId="34" xfId="0" applyFont="1" applyBorder="1" applyAlignment="1">
      <alignment horizontal="center" wrapText="1"/>
    </xf>
    <xf numFmtId="2" fontId="1" fillId="0" borderId="33" xfId="0" applyNumberFormat="1" applyFont="1" applyBorder="1" applyAlignment="1">
      <alignment horizontal="center"/>
    </xf>
    <xf numFmtId="164" fontId="0" fillId="0" borderId="19" xfId="0" applyNumberFormat="1" applyBorder="1" applyAlignment="1">
      <alignment horizontal="right"/>
    </xf>
    <xf numFmtId="0" fontId="5" fillId="0" borderId="54" xfId="0" applyFont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164" fontId="0" fillId="0" borderId="38" xfId="0" applyNumberFormat="1" applyBorder="1" applyAlignment="1">
      <alignment/>
    </xf>
    <xf numFmtId="0" fontId="0" fillId="0" borderId="36" xfId="0" applyBorder="1" applyAlignment="1">
      <alignment horizontal="center"/>
    </xf>
    <xf numFmtId="168" fontId="1" fillId="0" borderId="38" xfId="0" applyNumberFormat="1" applyFont="1" applyBorder="1" applyAlignment="1">
      <alignment horizontal="right"/>
    </xf>
    <xf numFmtId="0" fontId="0" fillId="0" borderId="33" xfId="0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34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82">
      <selection activeCell="A1" sqref="A1:IV103"/>
    </sheetView>
  </sheetViews>
  <sheetFormatPr defaultColWidth="9.00390625" defaultRowHeight="12.75"/>
  <cols>
    <col min="1" max="1" width="22.25390625" style="0" bestFit="1" customWidth="1"/>
    <col min="2" max="2" width="13.625" style="0" bestFit="1" customWidth="1"/>
    <col min="3" max="3" width="19.25390625" style="0" bestFit="1" customWidth="1"/>
    <col min="4" max="4" width="12.25390625" style="1" bestFit="1" customWidth="1"/>
    <col min="5" max="5" width="13.625" style="1" bestFit="1" customWidth="1"/>
    <col min="6" max="6" width="23.75390625" style="0" bestFit="1" customWidth="1"/>
    <col min="7" max="7" width="10.625" style="0" bestFit="1" customWidth="1"/>
  </cols>
  <sheetData>
    <row r="1" spans="1:7" ht="18" customHeight="1">
      <c r="A1" s="16" t="s">
        <v>24</v>
      </c>
      <c r="G1" t="s">
        <v>16</v>
      </c>
    </row>
    <row r="2" ht="18" customHeight="1">
      <c r="A2" s="16" t="s">
        <v>25</v>
      </c>
    </row>
    <row r="3" spans="1:4" ht="18" customHeight="1">
      <c r="A3" s="16"/>
      <c r="D3" s="44" t="s">
        <v>49</v>
      </c>
    </row>
    <row r="5" ht="14.25">
      <c r="A5" s="43" t="s">
        <v>26</v>
      </c>
    </row>
    <row r="6" ht="12.75">
      <c r="F6">
        <f>10*54823</f>
        <v>548230</v>
      </c>
    </row>
    <row r="7" ht="12.75">
      <c r="F7">
        <f>3.39*54823</f>
        <v>185849.97</v>
      </c>
    </row>
    <row r="8" spans="1:5" ht="12.75">
      <c r="A8" s="20" t="s">
        <v>0</v>
      </c>
      <c r="B8" s="20" t="s">
        <v>1</v>
      </c>
      <c r="C8" s="20" t="s">
        <v>2</v>
      </c>
      <c r="D8" s="21" t="s">
        <v>28</v>
      </c>
      <c r="E8" s="17"/>
    </row>
    <row r="9" spans="1:5" s="27" customFormat="1" ht="15.75">
      <c r="A9" s="33" t="s">
        <v>3</v>
      </c>
      <c r="B9" s="259"/>
      <c r="C9" s="259"/>
      <c r="D9" s="260"/>
      <c r="E9" s="26"/>
    </row>
    <row r="10" spans="1:7" ht="15.75">
      <c r="A10" s="29">
        <v>1</v>
      </c>
      <c r="B10" s="35">
        <v>1</v>
      </c>
      <c r="C10" s="5" t="s">
        <v>8</v>
      </c>
      <c r="D10" s="15">
        <v>5</v>
      </c>
      <c r="E10" s="7" t="s">
        <v>40</v>
      </c>
      <c r="F10">
        <v>1</v>
      </c>
      <c r="G10">
        <v>0.9</v>
      </c>
    </row>
    <row r="11" spans="1:5" s="27" customFormat="1" ht="15.75">
      <c r="A11" s="33" t="s">
        <v>27</v>
      </c>
      <c r="B11" s="259"/>
      <c r="C11" s="259"/>
      <c r="D11" s="260"/>
      <c r="E11" s="26"/>
    </row>
    <row r="12" spans="1:7" ht="14.25">
      <c r="A12" s="265">
        <v>1.6</v>
      </c>
      <c r="B12" s="36">
        <v>0.6</v>
      </c>
      <c r="C12" s="6" t="s">
        <v>13</v>
      </c>
      <c r="D12" s="12" t="s">
        <v>38</v>
      </c>
      <c r="E12" s="7" t="s">
        <v>41</v>
      </c>
      <c r="F12">
        <v>0.675</v>
      </c>
      <c r="G12">
        <v>0.675</v>
      </c>
    </row>
    <row r="13" spans="1:7" ht="14.25">
      <c r="A13" s="266"/>
      <c r="B13" s="37">
        <v>1</v>
      </c>
      <c r="C13" s="4" t="s">
        <v>13</v>
      </c>
      <c r="D13" s="10">
        <v>2.2</v>
      </c>
      <c r="E13" s="7"/>
      <c r="F13">
        <v>0.675</v>
      </c>
      <c r="G13">
        <v>0.675</v>
      </c>
    </row>
    <row r="14" spans="1:5" s="27" customFormat="1" ht="15.75">
      <c r="A14" s="33" t="s">
        <v>4</v>
      </c>
      <c r="B14" s="259"/>
      <c r="C14" s="259"/>
      <c r="D14" s="260"/>
      <c r="E14" s="26"/>
    </row>
    <row r="15" spans="1:7" ht="15.75">
      <c r="A15" s="29">
        <v>1</v>
      </c>
      <c r="B15" s="35">
        <v>1</v>
      </c>
      <c r="C15" s="5" t="s">
        <v>7</v>
      </c>
      <c r="D15" s="15">
        <v>1.7</v>
      </c>
      <c r="E15" s="7" t="s">
        <v>48</v>
      </c>
      <c r="F15">
        <v>1</v>
      </c>
      <c r="G15">
        <v>0.5</v>
      </c>
    </row>
    <row r="16" spans="1:5" s="27" customFormat="1" ht="15.75">
      <c r="A16" s="33" t="s">
        <v>5</v>
      </c>
      <c r="B16" s="259"/>
      <c r="C16" s="259"/>
      <c r="D16" s="260"/>
      <c r="E16" s="26"/>
    </row>
    <row r="17" spans="1:7" ht="15.75">
      <c r="A17" s="31">
        <v>1</v>
      </c>
      <c r="B17" s="35">
        <v>1</v>
      </c>
      <c r="C17" s="5" t="s">
        <v>23</v>
      </c>
      <c r="D17" s="15">
        <v>2.75</v>
      </c>
      <c r="E17" s="7"/>
      <c r="F17">
        <v>1</v>
      </c>
      <c r="G17">
        <v>0.3</v>
      </c>
    </row>
    <row r="18" spans="1:5" s="27" customFormat="1" ht="15.75">
      <c r="A18" s="33" t="s">
        <v>6</v>
      </c>
      <c r="B18" s="259"/>
      <c r="C18" s="259"/>
      <c r="D18" s="260"/>
      <c r="E18" s="26"/>
    </row>
    <row r="19" spans="1:7" ht="14.25">
      <c r="A19" s="265">
        <v>9</v>
      </c>
      <c r="B19" s="36">
        <v>1</v>
      </c>
      <c r="C19" s="6" t="s">
        <v>9</v>
      </c>
      <c r="D19" s="12">
        <v>3.8</v>
      </c>
      <c r="E19" s="7"/>
      <c r="F19">
        <v>1</v>
      </c>
      <c r="G19">
        <v>1</v>
      </c>
    </row>
    <row r="20" spans="1:7" ht="14.25">
      <c r="A20" s="267"/>
      <c r="B20" s="38">
        <v>1</v>
      </c>
      <c r="C20" s="2" t="s">
        <v>17</v>
      </c>
      <c r="D20" s="3">
        <v>3.6</v>
      </c>
      <c r="E20" s="7"/>
      <c r="F20">
        <v>1</v>
      </c>
      <c r="G20">
        <v>1</v>
      </c>
    </row>
    <row r="21" spans="1:7" ht="14.25">
      <c r="A21" s="267"/>
      <c r="B21" s="38">
        <v>1</v>
      </c>
      <c r="C21" s="2" t="s">
        <v>18</v>
      </c>
      <c r="D21" s="3">
        <v>3.23</v>
      </c>
      <c r="E21" s="7"/>
      <c r="F21">
        <v>1</v>
      </c>
      <c r="G21">
        <v>1</v>
      </c>
    </row>
    <row r="22" spans="1:7" ht="14.25">
      <c r="A22" s="267"/>
      <c r="B22" s="38">
        <v>3</v>
      </c>
      <c r="C22" s="2" t="s">
        <v>10</v>
      </c>
      <c r="D22" s="3">
        <v>3.06</v>
      </c>
      <c r="E22" s="7"/>
      <c r="F22">
        <v>1</v>
      </c>
      <c r="G22">
        <v>1</v>
      </c>
    </row>
    <row r="23" spans="1:7" ht="14.25">
      <c r="A23" s="267"/>
      <c r="B23" s="38">
        <v>1</v>
      </c>
      <c r="C23" s="2" t="s">
        <v>19</v>
      </c>
      <c r="D23" s="3">
        <v>3.12</v>
      </c>
      <c r="E23" s="7"/>
      <c r="F23">
        <v>1</v>
      </c>
      <c r="G23">
        <v>1</v>
      </c>
    </row>
    <row r="24" spans="1:7" ht="14.25">
      <c r="A24" s="267"/>
      <c r="B24" s="38">
        <v>1</v>
      </c>
      <c r="C24" s="2" t="s">
        <v>20</v>
      </c>
      <c r="D24" s="3">
        <v>2.95</v>
      </c>
      <c r="E24" s="7"/>
      <c r="F24">
        <v>1</v>
      </c>
      <c r="G24">
        <v>1</v>
      </c>
    </row>
    <row r="25" spans="1:7" ht="14.25">
      <c r="A25" s="267"/>
      <c r="B25" s="37">
        <v>1</v>
      </c>
      <c r="C25" s="4" t="s">
        <v>12</v>
      </c>
      <c r="D25" s="10">
        <v>2.85</v>
      </c>
      <c r="E25" s="7"/>
      <c r="F25">
        <v>1</v>
      </c>
      <c r="G25">
        <v>1</v>
      </c>
    </row>
    <row r="26" spans="1:5" s="27" customFormat="1" ht="15.75">
      <c r="A26" s="34" t="s">
        <v>29</v>
      </c>
      <c r="B26" s="259"/>
      <c r="C26" s="259"/>
      <c r="D26" s="260"/>
      <c r="E26" s="26"/>
    </row>
    <row r="27" spans="1:7" ht="15.75" customHeight="1">
      <c r="A27" s="265">
        <v>7.38</v>
      </c>
      <c r="B27" s="39">
        <v>0.75</v>
      </c>
      <c r="C27" s="6" t="s">
        <v>14</v>
      </c>
      <c r="D27" s="10" t="s">
        <v>37</v>
      </c>
      <c r="E27" s="7"/>
      <c r="F27">
        <v>1</v>
      </c>
      <c r="G27">
        <v>1</v>
      </c>
    </row>
    <row r="28" spans="1:7" ht="14.25">
      <c r="A28" s="267"/>
      <c r="B28" s="40">
        <v>1</v>
      </c>
      <c r="C28" s="2" t="s">
        <v>11</v>
      </c>
      <c r="D28" s="3">
        <v>2.2</v>
      </c>
      <c r="E28" s="7"/>
      <c r="F28">
        <v>1</v>
      </c>
      <c r="G28">
        <v>1</v>
      </c>
    </row>
    <row r="29" spans="1:7" ht="14.25">
      <c r="A29" s="267"/>
      <c r="B29" s="40">
        <v>5</v>
      </c>
      <c r="C29" s="2" t="s">
        <v>15</v>
      </c>
      <c r="D29" s="3">
        <v>2.2</v>
      </c>
      <c r="E29" s="7"/>
      <c r="F29">
        <v>1</v>
      </c>
      <c r="G29">
        <v>1</v>
      </c>
    </row>
    <row r="30" spans="1:7" ht="14.25">
      <c r="A30" s="266"/>
      <c r="B30" s="41">
        <v>0.625</v>
      </c>
      <c r="C30" s="4" t="s">
        <v>13</v>
      </c>
      <c r="D30" s="10" t="s">
        <v>36</v>
      </c>
      <c r="E30" s="7"/>
      <c r="F30">
        <v>0.625</v>
      </c>
      <c r="G30">
        <v>0.625</v>
      </c>
    </row>
    <row r="31" spans="1:5" ht="15.75" customHeight="1">
      <c r="A31" s="268" t="s">
        <v>30</v>
      </c>
      <c r="B31" s="269"/>
      <c r="C31" s="269"/>
      <c r="D31" s="270"/>
      <c r="E31" s="18"/>
    </row>
    <row r="32" spans="1:7" ht="15.75">
      <c r="A32" s="29">
        <v>2</v>
      </c>
      <c r="B32" s="36">
        <v>2</v>
      </c>
      <c r="C32" s="6" t="s">
        <v>7</v>
      </c>
      <c r="D32" s="12">
        <v>1.7</v>
      </c>
      <c r="E32" s="7"/>
      <c r="F32">
        <v>1</v>
      </c>
      <c r="G32">
        <v>1</v>
      </c>
    </row>
    <row r="33" spans="1:7" ht="15">
      <c r="A33" s="33" t="s">
        <v>32</v>
      </c>
      <c r="B33" s="256"/>
      <c r="C33" s="257"/>
      <c r="D33" s="258"/>
      <c r="E33" s="18"/>
      <c r="F33">
        <v>1</v>
      </c>
      <c r="G33">
        <v>1</v>
      </c>
    </row>
    <row r="34" spans="1:5" ht="15.75">
      <c r="A34" s="32">
        <v>1</v>
      </c>
      <c r="B34" s="35">
        <v>1</v>
      </c>
      <c r="C34" s="5" t="s">
        <v>21</v>
      </c>
      <c r="D34" s="15">
        <v>1.3</v>
      </c>
      <c r="E34" s="7"/>
    </row>
    <row r="35" spans="1:5" ht="15">
      <c r="A35" s="33" t="s">
        <v>33</v>
      </c>
      <c r="B35" s="256"/>
      <c r="C35" s="257"/>
      <c r="D35" s="258"/>
      <c r="E35" s="18"/>
    </row>
    <row r="36" spans="1:7" ht="15.75">
      <c r="A36" s="28">
        <v>2</v>
      </c>
      <c r="B36" s="42">
        <v>2</v>
      </c>
      <c r="C36" s="6" t="s">
        <v>21</v>
      </c>
      <c r="D36" s="12">
        <v>1.1</v>
      </c>
      <c r="E36" s="7"/>
      <c r="F36">
        <v>1</v>
      </c>
      <c r="G36">
        <v>0.89</v>
      </c>
    </row>
    <row r="37" spans="1:7" ht="15">
      <c r="A37" s="33" t="s">
        <v>34</v>
      </c>
      <c r="B37" s="256"/>
      <c r="C37" s="257"/>
      <c r="D37" s="258"/>
      <c r="E37" s="18"/>
      <c r="F37">
        <v>0.63</v>
      </c>
      <c r="G37">
        <v>0.68</v>
      </c>
    </row>
    <row r="38" spans="1:6" ht="15.75">
      <c r="A38" s="32">
        <v>0.68</v>
      </c>
      <c r="B38" s="36">
        <v>0.68</v>
      </c>
      <c r="C38" s="6" t="s">
        <v>21</v>
      </c>
      <c r="D38" s="12" t="s">
        <v>39</v>
      </c>
      <c r="E38" s="7"/>
      <c r="F38">
        <f>1.1*0.68</f>
        <v>0.7480000000000001</v>
      </c>
    </row>
    <row r="39" spans="6:7" ht="12.75">
      <c r="F39">
        <f>SUM(F10:F38)</f>
        <v>19.353</v>
      </c>
      <c r="G39">
        <f>SUM(G10:G38)</f>
        <v>17.245</v>
      </c>
    </row>
    <row r="40" ht="12.75">
      <c r="A40" t="s">
        <v>42</v>
      </c>
    </row>
    <row r="41" ht="12.75">
      <c r="A41" t="s">
        <v>60</v>
      </c>
    </row>
    <row r="42" ht="12.75">
      <c r="A42" t="s">
        <v>43</v>
      </c>
    </row>
    <row r="44" ht="12.75">
      <c r="A44" t="s">
        <v>44</v>
      </c>
    </row>
    <row r="45" ht="12.75">
      <c r="A45" t="s">
        <v>65</v>
      </c>
    </row>
    <row r="46" ht="12.75">
      <c r="A46" t="s">
        <v>45</v>
      </c>
    </row>
    <row r="48" ht="12.75">
      <c r="A48" t="s">
        <v>46</v>
      </c>
    </row>
    <row r="49" ht="12.75">
      <c r="A49" t="s">
        <v>66</v>
      </c>
    </row>
    <row r="50" ht="12.75">
      <c r="A50" t="s">
        <v>47</v>
      </c>
    </row>
    <row r="54" ht="18">
      <c r="A54" s="16" t="s">
        <v>24</v>
      </c>
    </row>
    <row r="55" ht="18">
      <c r="A55" s="16" t="s">
        <v>25</v>
      </c>
    </row>
    <row r="56" ht="12.75">
      <c r="D56" s="44" t="s">
        <v>49</v>
      </c>
    </row>
    <row r="57" ht="12.75">
      <c r="D57" s="44"/>
    </row>
    <row r="58" ht="14.25">
      <c r="A58" s="43" t="s">
        <v>22</v>
      </c>
    </row>
    <row r="61" spans="1:4" ht="12.75">
      <c r="A61" s="20" t="s">
        <v>0</v>
      </c>
      <c r="B61" s="20" t="s">
        <v>1</v>
      </c>
      <c r="C61" s="20" t="s">
        <v>2</v>
      </c>
      <c r="D61" s="21" t="s">
        <v>28</v>
      </c>
    </row>
    <row r="62" spans="1:4" ht="15">
      <c r="A62" s="33" t="s">
        <v>3</v>
      </c>
      <c r="B62" s="257"/>
      <c r="C62" s="257"/>
      <c r="D62" s="258"/>
    </row>
    <row r="63" spans="1:7" ht="15.75">
      <c r="A63" s="29">
        <v>0.9</v>
      </c>
      <c r="B63" s="22">
        <v>0.9</v>
      </c>
      <c r="C63" s="5" t="s">
        <v>8</v>
      </c>
      <c r="D63" s="15" t="s">
        <v>50</v>
      </c>
      <c r="E63" s="7" t="s">
        <v>40</v>
      </c>
      <c r="F63">
        <v>1</v>
      </c>
      <c r="G63">
        <v>0.9</v>
      </c>
    </row>
    <row r="64" spans="1:7" ht="15">
      <c r="A64" s="33" t="s">
        <v>31</v>
      </c>
      <c r="B64" s="257"/>
      <c r="C64" s="257"/>
      <c r="D64" s="258"/>
      <c r="E64" s="7"/>
      <c r="F64">
        <v>0.8</v>
      </c>
      <c r="G64">
        <v>0.675</v>
      </c>
    </row>
    <row r="65" spans="1:7" ht="12.75">
      <c r="A65" s="265">
        <v>1.35</v>
      </c>
      <c r="B65" s="23">
        <v>0.35</v>
      </c>
      <c r="C65" s="6" t="s">
        <v>13</v>
      </c>
      <c r="D65" s="12" t="s">
        <v>51</v>
      </c>
      <c r="E65" s="7" t="s">
        <v>41</v>
      </c>
      <c r="F65">
        <v>0.8</v>
      </c>
      <c r="G65">
        <v>0.675</v>
      </c>
    </row>
    <row r="66" spans="1:7" ht="12.75">
      <c r="A66" s="266"/>
      <c r="B66" s="24">
        <v>1</v>
      </c>
      <c r="C66" s="4" t="s">
        <v>13</v>
      </c>
      <c r="D66" s="10">
        <v>2.2</v>
      </c>
      <c r="E66" s="7"/>
      <c r="F66">
        <v>0.8</v>
      </c>
      <c r="G66">
        <v>0.675</v>
      </c>
    </row>
    <row r="67" spans="1:5" ht="15">
      <c r="A67" s="33" t="s">
        <v>4</v>
      </c>
      <c r="B67" s="257"/>
      <c r="C67" s="257"/>
      <c r="D67" s="258"/>
      <c r="E67" s="7"/>
    </row>
    <row r="68" spans="1:7" ht="15.75">
      <c r="A68" s="29">
        <v>0.5</v>
      </c>
      <c r="B68" s="22">
        <v>0.5</v>
      </c>
      <c r="C68" s="14" t="s">
        <v>7</v>
      </c>
      <c r="D68" s="12" t="s">
        <v>52</v>
      </c>
      <c r="E68" s="19"/>
      <c r="F68">
        <f>1.7*0.5</f>
        <v>0.85</v>
      </c>
      <c r="G68">
        <v>0.5</v>
      </c>
    </row>
    <row r="69" spans="1:5" ht="15">
      <c r="A69" s="33" t="s">
        <v>5</v>
      </c>
      <c r="B69" s="261"/>
      <c r="C69" s="261"/>
      <c r="D69" s="262"/>
      <c r="E69" s="19"/>
    </row>
    <row r="70" spans="1:7" ht="15.75">
      <c r="A70" s="29">
        <v>0.3</v>
      </c>
      <c r="B70" s="22">
        <v>0.3</v>
      </c>
      <c r="C70" s="5" t="s">
        <v>23</v>
      </c>
      <c r="D70" s="12" t="s">
        <v>53</v>
      </c>
      <c r="E70" s="7"/>
      <c r="F70">
        <f>2.75*0.3</f>
        <v>0.825</v>
      </c>
      <c r="G70">
        <v>0.3</v>
      </c>
    </row>
    <row r="71" spans="1:5" s="27" customFormat="1" ht="15.75">
      <c r="A71" s="33" t="s">
        <v>6</v>
      </c>
      <c r="B71" s="259"/>
      <c r="C71" s="259"/>
      <c r="D71" s="260"/>
      <c r="E71" s="26"/>
    </row>
    <row r="72" spans="1:7" ht="12.75">
      <c r="A72" s="265">
        <v>9</v>
      </c>
      <c r="B72" s="6">
        <v>1</v>
      </c>
      <c r="C72" s="6" t="s">
        <v>9</v>
      </c>
      <c r="D72" s="12">
        <v>3.8</v>
      </c>
      <c r="E72" s="7"/>
      <c r="F72">
        <v>1</v>
      </c>
      <c r="G72">
        <v>1</v>
      </c>
    </row>
    <row r="73" spans="1:7" ht="12.75">
      <c r="A73" s="267"/>
      <c r="B73" s="2">
        <v>1</v>
      </c>
      <c r="C73" s="2" t="s">
        <v>17</v>
      </c>
      <c r="D73" s="3">
        <v>3.6</v>
      </c>
      <c r="E73" s="7"/>
      <c r="F73">
        <v>1</v>
      </c>
      <c r="G73">
        <v>1</v>
      </c>
    </row>
    <row r="74" spans="1:7" ht="12.75">
      <c r="A74" s="267"/>
      <c r="B74" s="2">
        <v>1</v>
      </c>
      <c r="C74" s="2" t="s">
        <v>18</v>
      </c>
      <c r="D74" s="3">
        <v>3.23</v>
      </c>
      <c r="E74" s="7"/>
      <c r="F74">
        <v>1</v>
      </c>
      <c r="G74">
        <v>1</v>
      </c>
    </row>
    <row r="75" spans="1:7" ht="12.75">
      <c r="A75" s="267"/>
      <c r="B75" s="2">
        <v>3</v>
      </c>
      <c r="C75" s="2" t="s">
        <v>10</v>
      </c>
      <c r="D75" s="3">
        <v>3.06</v>
      </c>
      <c r="E75" s="7"/>
      <c r="F75">
        <v>1</v>
      </c>
      <c r="G75">
        <v>1</v>
      </c>
    </row>
    <row r="76" spans="1:7" ht="12.75">
      <c r="A76" s="267"/>
      <c r="B76" s="2">
        <v>1</v>
      </c>
      <c r="C76" s="2" t="s">
        <v>19</v>
      </c>
      <c r="D76" s="3">
        <v>3.12</v>
      </c>
      <c r="E76" s="7"/>
      <c r="F76">
        <v>1</v>
      </c>
      <c r="G76">
        <v>1</v>
      </c>
    </row>
    <row r="77" spans="1:7" ht="12.75">
      <c r="A77" s="267"/>
      <c r="B77" s="2">
        <v>1</v>
      </c>
      <c r="C77" s="2" t="s">
        <v>20</v>
      </c>
      <c r="D77" s="3">
        <v>2.95</v>
      </c>
      <c r="E77" s="7"/>
      <c r="F77">
        <v>1</v>
      </c>
      <c r="G77">
        <v>1</v>
      </c>
    </row>
    <row r="78" spans="1:7" ht="12.75">
      <c r="A78" s="267"/>
      <c r="B78" s="4">
        <v>1</v>
      </c>
      <c r="C78" s="4" t="s">
        <v>12</v>
      </c>
      <c r="D78" s="10">
        <v>2.85</v>
      </c>
      <c r="E78" s="7"/>
      <c r="F78">
        <v>1</v>
      </c>
      <c r="G78">
        <v>1</v>
      </c>
    </row>
    <row r="79" spans="1:5" s="27" customFormat="1" ht="15.75">
      <c r="A79" s="34" t="s">
        <v>29</v>
      </c>
      <c r="B79" s="259"/>
      <c r="C79" s="259"/>
      <c r="D79" s="260"/>
      <c r="E79" s="26"/>
    </row>
    <row r="80" spans="1:7" ht="15.75" customHeight="1">
      <c r="A80" s="265">
        <v>7.38</v>
      </c>
      <c r="B80" s="13">
        <v>0.75</v>
      </c>
      <c r="C80" s="6" t="s">
        <v>14</v>
      </c>
      <c r="D80" s="10" t="s">
        <v>54</v>
      </c>
      <c r="E80" s="7"/>
      <c r="F80">
        <v>1</v>
      </c>
      <c r="G80">
        <v>1</v>
      </c>
    </row>
    <row r="81" spans="1:7" ht="12.75">
      <c r="A81" s="267"/>
      <c r="B81" s="9">
        <v>1</v>
      </c>
      <c r="C81" s="2" t="s">
        <v>11</v>
      </c>
      <c r="D81" s="3">
        <v>2.2</v>
      </c>
      <c r="E81" s="7"/>
      <c r="F81">
        <v>1</v>
      </c>
      <c r="G81">
        <v>1</v>
      </c>
    </row>
    <row r="82" spans="1:7" ht="12.75">
      <c r="A82" s="267"/>
      <c r="B82" s="9">
        <v>5</v>
      </c>
      <c r="C82" s="2" t="s">
        <v>15</v>
      </c>
      <c r="D82" s="3">
        <v>2.2</v>
      </c>
      <c r="E82" s="7"/>
      <c r="F82">
        <v>1</v>
      </c>
      <c r="G82">
        <v>1</v>
      </c>
    </row>
    <row r="83" spans="1:7" ht="12.75">
      <c r="A83" s="267"/>
      <c r="B83" s="11">
        <v>0.625</v>
      </c>
      <c r="C83" s="4" t="s">
        <v>13</v>
      </c>
      <c r="D83" s="10" t="s">
        <v>55</v>
      </c>
      <c r="E83" s="7"/>
      <c r="F83">
        <v>0.625</v>
      </c>
      <c r="G83">
        <v>0.625</v>
      </c>
    </row>
    <row r="84" spans="1:5" ht="15">
      <c r="A84" s="33" t="s">
        <v>30</v>
      </c>
      <c r="B84" s="263"/>
      <c r="C84" s="263"/>
      <c r="D84" s="264"/>
      <c r="E84" s="7"/>
    </row>
    <row r="85" spans="1:7" ht="12.75">
      <c r="A85" s="267">
        <v>2.29</v>
      </c>
      <c r="B85" s="23">
        <v>2</v>
      </c>
      <c r="C85" s="6" t="s">
        <v>7</v>
      </c>
      <c r="D85" s="12">
        <v>1.7</v>
      </c>
      <c r="E85" s="7"/>
      <c r="F85">
        <v>1</v>
      </c>
      <c r="G85">
        <v>1</v>
      </c>
    </row>
    <row r="86" spans="1:7" ht="12.75">
      <c r="A86" s="267"/>
      <c r="B86" s="24">
        <v>0.29</v>
      </c>
      <c r="C86" s="4" t="s">
        <v>7</v>
      </c>
      <c r="D86" s="10" t="s">
        <v>56</v>
      </c>
      <c r="E86" s="7"/>
      <c r="F86">
        <f>1.7*0.29</f>
        <v>0.49299999999999994</v>
      </c>
      <c r="G86">
        <v>1</v>
      </c>
    </row>
    <row r="87" spans="1:5" ht="15">
      <c r="A87" s="8" t="s">
        <v>35</v>
      </c>
      <c r="B87" s="257"/>
      <c r="C87" s="257"/>
      <c r="D87" s="258"/>
      <c r="E87" s="7"/>
    </row>
    <row r="88" spans="1:7" ht="15.75">
      <c r="A88" s="29">
        <v>1</v>
      </c>
      <c r="B88" s="22">
        <v>1</v>
      </c>
      <c r="C88" s="5" t="s">
        <v>21</v>
      </c>
      <c r="D88" s="15">
        <v>1.3</v>
      </c>
      <c r="E88" s="7"/>
      <c r="F88">
        <v>1</v>
      </c>
      <c r="G88">
        <v>1</v>
      </c>
    </row>
    <row r="89" spans="1:5" ht="15">
      <c r="A89" s="33" t="s">
        <v>33</v>
      </c>
      <c r="B89" s="257"/>
      <c r="C89" s="257"/>
      <c r="D89" s="258"/>
      <c r="E89" s="7"/>
    </row>
    <row r="90" spans="1:7" ht="12.75">
      <c r="A90" s="265">
        <v>1.49</v>
      </c>
      <c r="B90" s="25">
        <v>0.89</v>
      </c>
      <c r="C90" s="6" t="s">
        <v>21</v>
      </c>
      <c r="D90" s="10" t="s">
        <v>57</v>
      </c>
      <c r="E90" s="7"/>
      <c r="F90">
        <f>1.1*0.89</f>
        <v>0.9790000000000001</v>
      </c>
      <c r="G90">
        <v>0.89</v>
      </c>
    </row>
    <row r="91" spans="1:7" ht="12.75">
      <c r="A91" s="267"/>
      <c r="B91" s="24">
        <v>0.6</v>
      </c>
      <c r="C91" s="4" t="s">
        <v>21</v>
      </c>
      <c r="D91" s="10" t="s">
        <v>58</v>
      </c>
      <c r="E91" s="7"/>
      <c r="F91">
        <f>1.1*0.6</f>
        <v>0.66</v>
      </c>
      <c r="G91">
        <v>0.6</v>
      </c>
    </row>
    <row r="92" spans="1:5" ht="12.75">
      <c r="A92" s="8" t="s">
        <v>34</v>
      </c>
      <c r="B92" s="257">
        <v>0.68</v>
      </c>
      <c r="C92" s="257"/>
      <c r="D92" s="258"/>
      <c r="E92" s="7"/>
    </row>
    <row r="93" spans="1:7" ht="15.75">
      <c r="A93" s="30">
        <v>0.68</v>
      </c>
      <c r="B93" s="25">
        <v>0.68</v>
      </c>
      <c r="C93" s="6" t="s">
        <v>21</v>
      </c>
      <c r="D93" s="3" t="s">
        <v>59</v>
      </c>
      <c r="E93" s="7"/>
      <c r="F93">
        <f>1.1*0.68</f>
        <v>0.7480000000000001</v>
      </c>
      <c r="G93">
        <v>0.68</v>
      </c>
    </row>
    <row r="95" spans="1:7" ht="12.75">
      <c r="A95" t="s">
        <v>42</v>
      </c>
      <c r="F95">
        <f>SUM(F63:F94)</f>
        <v>20.58</v>
      </c>
      <c r="G95">
        <f>SUM(G63:G94)</f>
        <v>19.520000000000003</v>
      </c>
    </row>
    <row r="96" ht="12.75">
      <c r="A96" t="s">
        <v>60</v>
      </c>
    </row>
    <row r="97" ht="12.75">
      <c r="A97" t="s">
        <v>61</v>
      </c>
    </row>
    <row r="99" ht="12.75">
      <c r="A99" t="s">
        <v>44</v>
      </c>
    </row>
    <row r="100" ht="12.75">
      <c r="A100" t="s">
        <v>62</v>
      </c>
    </row>
    <row r="101" ht="12.75">
      <c r="A101" t="s">
        <v>63</v>
      </c>
    </row>
    <row r="102" ht="12.75">
      <c r="A102" t="s">
        <v>64</v>
      </c>
    </row>
  </sheetData>
  <mergeCells count="28">
    <mergeCell ref="A85:A86"/>
    <mergeCell ref="A90:A91"/>
    <mergeCell ref="A65:A66"/>
    <mergeCell ref="A72:A78"/>
    <mergeCell ref="A80:A83"/>
    <mergeCell ref="A12:A13"/>
    <mergeCell ref="A19:A25"/>
    <mergeCell ref="A27:A30"/>
    <mergeCell ref="A31:D31"/>
    <mergeCell ref="B18:D18"/>
    <mergeCell ref="B26:D26"/>
    <mergeCell ref="B84:D84"/>
    <mergeCell ref="B87:D87"/>
    <mergeCell ref="B89:D89"/>
    <mergeCell ref="B92:D92"/>
    <mergeCell ref="B67:D67"/>
    <mergeCell ref="B69:D69"/>
    <mergeCell ref="B71:D71"/>
    <mergeCell ref="B79:D79"/>
    <mergeCell ref="B35:D35"/>
    <mergeCell ref="B37:D37"/>
    <mergeCell ref="B62:D62"/>
    <mergeCell ref="B64:D64"/>
    <mergeCell ref="B33:D33"/>
    <mergeCell ref="B9:D9"/>
    <mergeCell ref="B11:D11"/>
    <mergeCell ref="B14:D14"/>
    <mergeCell ref="B16:D16"/>
  </mergeCells>
  <printOptions/>
  <pageMargins left="0.984251968503937" right="0.75" top="0.7874015748031497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9">
      <selection activeCell="F43" sqref="F43"/>
    </sheetView>
  </sheetViews>
  <sheetFormatPr defaultColWidth="9.00390625" defaultRowHeight="12.75"/>
  <cols>
    <col min="1" max="2" width="24.875" style="0" customWidth="1"/>
    <col min="3" max="3" width="19.75390625" style="0" customWidth="1"/>
    <col min="4" max="4" width="15.875" style="0" customWidth="1"/>
    <col min="5" max="5" width="14.25390625" style="0" customWidth="1"/>
    <col min="6" max="6" width="19.625" style="0" customWidth="1"/>
    <col min="7" max="7" width="17.125" style="0" customWidth="1"/>
  </cols>
  <sheetData>
    <row r="1" spans="1:6" ht="12.75">
      <c r="A1" s="242" t="s">
        <v>231</v>
      </c>
      <c r="B1" s="126"/>
      <c r="C1" s="126"/>
      <c r="D1" s="126"/>
      <c r="E1" s="126"/>
      <c r="F1" s="126"/>
    </row>
    <row r="2" spans="1:6" ht="12.75">
      <c r="A2" s="242" t="s">
        <v>232</v>
      </c>
      <c r="B2" s="126"/>
      <c r="C2" s="126"/>
      <c r="D2" s="126"/>
      <c r="E2" s="126"/>
      <c r="F2" s="126"/>
    </row>
    <row r="3" spans="1:6" ht="12.75">
      <c r="A3" s="242" t="s">
        <v>233</v>
      </c>
      <c r="B3" s="126"/>
      <c r="C3" s="126"/>
      <c r="D3" s="126"/>
      <c r="E3" s="126"/>
      <c r="F3" s="126" t="s">
        <v>246</v>
      </c>
    </row>
    <row r="4" ht="15">
      <c r="A4" s="48"/>
    </row>
    <row r="5" spans="1:5" ht="15.75">
      <c r="A5" s="240" t="s">
        <v>24</v>
      </c>
      <c r="B5" s="240"/>
      <c r="C5" s="240"/>
      <c r="D5" s="241"/>
      <c r="E5" s="1"/>
    </row>
    <row r="6" spans="1:5" ht="15.75">
      <c r="A6" s="240" t="s">
        <v>234</v>
      </c>
      <c r="B6" s="240"/>
      <c r="C6" s="240"/>
      <c r="D6" s="241"/>
      <c r="E6" s="1"/>
    </row>
    <row r="7" spans="1:5" ht="18" customHeight="1" thickBot="1">
      <c r="A7" s="153" t="s">
        <v>242</v>
      </c>
      <c r="B7" s="126"/>
      <c r="D7" s="44"/>
      <c r="E7" s="1"/>
    </row>
    <row r="8" spans="1:7" ht="26.25" thickBot="1">
      <c r="A8" s="197" t="s">
        <v>0</v>
      </c>
      <c r="B8" s="198" t="s">
        <v>218</v>
      </c>
      <c r="C8" s="199" t="s">
        <v>219</v>
      </c>
      <c r="D8" s="199" t="s">
        <v>2</v>
      </c>
      <c r="E8" s="200" t="s">
        <v>28</v>
      </c>
      <c r="F8" s="59" t="s">
        <v>220</v>
      </c>
      <c r="G8" s="201" t="s">
        <v>235</v>
      </c>
    </row>
    <row r="9" spans="1:8" ht="15.75">
      <c r="A9" s="165" t="s">
        <v>78</v>
      </c>
      <c r="B9" s="182">
        <v>1</v>
      </c>
      <c r="C9" s="179">
        <v>1</v>
      </c>
      <c r="D9" s="75" t="s">
        <v>236</v>
      </c>
      <c r="E9" s="163">
        <v>5.3</v>
      </c>
      <c r="F9" s="192">
        <v>1</v>
      </c>
      <c r="G9" s="208"/>
      <c r="H9" s="244"/>
    </row>
    <row r="10" spans="1:7" ht="16.5" thickBot="1">
      <c r="A10" s="161"/>
      <c r="B10" s="183"/>
      <c r="C10" s="246"/>
      <c r="D10" s="79"/>
      <c r="E10" s="166"/>
      <c r="F10" s="133"/>
      <c r="G10" s="209"/>
    </row>
    <row r="11" spans="1:7" ht="16.5" thickBot="1">
      <c r="A11" s="248" t="s">
        <v>241</v>
      </c>
      <c r="B11" s="249">
        <v>0.13</v>
      </c>
      <c r="C11" s="250">
        <v>0.13</v>
      </c>
      <c r="D11" s="251" t="s">
        <v>237</v>
      </c>
      <c r="E11" s="252">
        <v>4.23</v>
      </c>
      <c r="F11" s="253">
        <v>0.13</v>
      </c>
      <c r="G11" s="254"/>
    </row>
    <row r="12" spans="1:8" ht="15.75">
      <c r="A12" s="169" t="s">
        <v>31</v>
      </c>
      <c r="B12" s="185">
        <v>1.35</v>
      </c>
      <c r="C12" s="176">
        <v>1.5</v>
      </c>
      <c r="D12" s="79" t="s">
        <v>247</v>
      </c>
      <c r="E12" s="166">
        <v>2.75</v>
      </c>
      <c r="F12" s="133">
        <v>1.35</v>
      </c>
      <c r="G12" s="247">
        <v>0.25</v>
      </c>
      <c r="H12" s="244"/>
    </row>
    <row r="13" spans="1:7" ht="16.5" thickBot="1">
      <c r="A13" s="169"/>
      <c r="B13" s="185">
        <v>0.25</v>
      </c>
      <c r="C13" s="177"/>
      <c r="D13" s="79" t="s">
        <v>13</v>
      </c>
      <c r="E13" s="218">
        <v>2.2</v>
      </c>
      <c r="F13" s="133"/>
      <c r="G13" s="209">
        <v>291.68</v>
      </c>
    </row>
    <row r="14" spans="1:8" ht="16.5" customHeight="1">
      <c r="A14" s="170" t="s">
        <v>4</v>
      </c>
      <c r="B14" s="184">
        <v>0.56</v>
      </c>
      <c r="C14" s="274">
        <v>0.5</v>
      </c>
      <c r="D14" s="180" t="s">
        <v>7</v>
      </c>
      <c r="E14" s="168">
        <v>2</v>
      </c>
      <c r="F14" s="274">
        <v>0.5</v>
      </c>
      <c r="G14" s="210">
        <v>0</v>
      </c>
      <c r="H14" s="244"/>
    </row>
    <row r="15" spans="1:7" ht="16.5" customHeight="1" thickBot="1">
      <c r="A15" s="172"/>
      <c r="B15" s="186"/>
      <c r="C15" s="181"/>
      <c r="D15" s="65"/>
      <c r="E15" s="106"/>
      <c r="F15" s="133"/>
      <c r="G15" s="209">
        <v>0</v>
      </c>
    </row>
    <row r="16" spans="1:7" ht="15.75">
      <c r="A16" s="170" t="s">
        <v>5</v>
      </c>
      <c r="B16" s="184">
        <v>0.3</v>
      </c>
      <c r="C16" s="175">
        <v>1</v>
      </c>
      <c r="D16" s="96" t="s">
        <v>222</v>
      </c>
      <c r="E16" s="168">
        <v>3.74</v>
      </c>
      <c r="F16" s="205">
        <v>0</v>
      </c>
      <c r="G16" s="220">
        <v>0.3</v>
      </c>
    </row>
    <row r="17" spans="1:9" ht="13.5" thickBot="1">
      <c r="A17" s="172"/>
      <c r="B17" s="186"/>
      <c r="C17" s="189"/>
      <c r="D17" s="65"/>
      <c r="E17" s="106"/>
      <c r="F17" s="206"/>
      <c r="G17" s="223">
        <v>663.02</v>
      </c>
      <c r="H17" s="65"/>
      <c r="I17" s="65"/>
    </row>
    <row r="18" spans="1:9" s="96" customFormat="1" ht="15.75">
      <c r="A18" s="167" t="s">
        <v>6</v>
      </c>
      <c r="B18" s="187"/>
      <c r="C18" s="175"/>
      <c r="D18" s="173" t="s">
        <v>223</v>
      </c>
      <c r="E18" s="194">
        <v>5</v>
      </c>
      <c r="F18" s="202"/>
      <c r="G18" s="211"/>
      <c r="H18" s="65"/>
      <c r="I18" s="65"/>
    </row>
    <row r="19" spans="1:7" s="65" customFormat="1" ht="15.75">
      <c r="A19" s="169"/>
      <c r="B19" s="188"/>
      <c r="C19" s="176"/>
      <c r="D19" s="159" t="s">
        <v>224</v>
      </c>
      <c r="E19" s="174">
        <v>4</v>
      </c>
      <c r="F19" s="203"/>
      <c r="G19" s="212"/>
    </row>
    <row r="20" spans="1:7" s="65" customFormat="1" ht="15.75">
      <c r="A20" s="169"/>
      <c r="B20" s="188"/>
      <c r="C20" s="176"/>
      <c r="D20" s="159" t="s">
        <v>225</v>
      </c>
      <c r="E20" s="174">
        <v>4.25</v>
      </c>
      <c r="F20" s="203"/>
      <c r="G20" s="212"/>
    </row>
    <row r="21" spans="1:7" s="65" customFormat="1" ht="15.75">
      <c r="A21" s="169"/>
      <c r="B21" s="188"/>
      <c r="C21" s="176"/>
      <c r="D21" s="159" t="s">
        <v>226</v>
      </c>
      <c r="E21" s="174">
        <v>3.4</v>
      </c>
      <c r="F21" s="203"/>
      <c r="G21" s="212"/>
    </row>
    <row r="22" spans="1:7" s="65" customFormat="1" ht="15.75">
      <c r="A22" s="169"/>
      <c r="B22" s="188">
        <v>9.13</v>
      </c>
      <c r="C22" s="176">
        <v>9</v>
      </c>
      <c r="D22" s="159" t="s">
        <v>221</v>
      </c>
      <c r="E22" s="174">
        <v>4.1</v>
      </c>
      <c r="F22" s="203">
        <v>9</v>
      </c>
      <c r="G22" s="212"/>
    </row>
    <row r="23" spans="1:7" s="65" customFormat="1" ht="15.75">
      <c r="A23" s="169"/>
      <c r="B23" s="188"/>
      <c r="C23" s="176"/>
      <c r="D23" s="159" t="s">
        <v>227</v>
      </c>
      <c r="E23" s="174">
        <v>3.67</v>
      </c>
      <c r="F23" s="203"/>
      <c r="G23" s="212"/>
    </row>
    <row r="24" spans="1:9" s="164" customFormat="1" ht="16.5" thickBot="1">
      <c r="A24" s="169"/>
      <c r="B24" s="188"/>
      <c r="C24" s="176"/>
      <c r="D24" s="75" t="s">
        <v>228</v>
      </c>
      <c r="E24" s="195">
        <v>2.75</v>
      </c>
      <c r="F24" s="204"/>
      <c r="G24" s="213"/>
      <c r="H24" s="65"/>
      <c r="I24" s="65"/>
    </row>
    <row r="25" spans="1:7" ht="15.75" customHeight="1">
      <c r="A25" s="160" t="s">
        <v>29</v>
      </c>
      <c r="B25" s="187"/>
      <c r="C25" s="175"/>
      <c r="D25" s="173" t="s">
        <v>14</v>
      </c>
      <c r="E25" s="168">
        <v>2.65</v>
      </c>
      <c r="F25" s="192"/>
      <c r="G25" s="208"/>
    </row>
    <row r="26" spans="1:7" ht="15.75">
      <c r="A26" s="161"/>
      <c r="B26" s="188"/>
      <c r="C26" s="178"/>
      <c r="D26" s="159" t="s">
        <v>11</v>
      </c>
      <c r="E26" s="174">
        <v>2.65</v>
      </c>
      <c r="F26" s="133"/>
      <c r="G26" s="212"/>
    </row>
    <row r="27" spans="1:7" ht="15.75">
      <c r="A27" s="161"/>
      <c r="B27" s="188">
        <v>8.15</v>
      </c>
      <c r="C27" s="178">
        <v>8</v>
      </c>
      <c r="D27" s="159" t="s">
        <v>15</v>
      </c>
      <c r="E27" s="174">
        <v>2.65</v>
      </c>
      <c r="F27" s="133">
        <v>8</v>
      </c>
      <c r="G27" s="212"/>
    </row>
    <row r="28" spans="1:7" ht="16.5" thickBot="1">
      <c r="A28" s="161"/>
      <c r="B28" s="188"/>
      <c r="C28" s="178"/>
      <c r="D28" s="75" t="s">
        <v>15</v>
      </c>
      <c r="E28" s="195">
        <v>2.4</v>
      </c>
      <c r="F28" s="133"/>
      <c r="G28" s="233"/>
    </row>
    <row r="29" spans="1:7" ht="15.75">
      <c r="A29" s="167"/>
      <c r="B29" s="184"/>
      <c r="C29" s="237"/>
      <c r="D29" s="238"/>
      <c r="E29" s="239"/>
      <c r="F29" s="221"/>
      <c r="G29" s="208"/>
    </row>
    <row r="30" spans="1:8" ht="33.75" customHeight="1" thickBot="1">
      <c r="A30" s="190" t="s">
        <v>30</v>
      </c>
      <c r="B30" s="236" t="s">
        <v>248</v>
      </c>
      <c r="C30" s="245" t="s">
        <v>243</v>
      </c>
      <c r="D30" s="229" t="s">
        <v>7</v>
      </c>
      <c r="E30" s="230">
        <v>2.2</v>
      </c>
      <c r="F30" s="222">
        <v>2.34</v>
      </c>
      <c r="G30" s="235"/>
      <c r="H30" s="244"/>
    </row>
    <row r="31" spans="1:8" ht="15.75">
      <c r="A31" s="219"/>
      <c r="B31" s="185"/>
      <c r="C31" s="176"/>
      <c r="D31" s="225"/>
      <c r="E31" s="226"/>
      <c r="F31" s="255"/>
      <c r="G31" s="234">
        <v>0.1</v>
      </c>
      <c r="H31" s="244"/>
    </row>
    <row r="32" spans="1:7" ht="16.5" thickBot="1">
      <c r="A32" s="219" t="s">
        <v>229</v>
      </c>
      <c r="B32" s="185">
        <v>0.9</v>
      </c>
      <c r="C32" s="176">
        <v>1</v>
      </c>
      <c r="D32" s="225" t="s">
        <v>21</v>
      </c>
      <c r="E32" s="226">
        <v>1.65</v>
      </c>
      <c r="F32" s="275">
        <v>0.9</v>
      </c>
      <c r="G32" s="232">
        <v>76.71</v>
      </c>
    </row>
    <row r="33" spans="1:7" ht="15.75">
      <c r="A33" s="170"/>
      <c r="B33" s="184"/>
      <c r="C33" s="175"/>
      <c r="D33" s="228"/>
      <c r="E33" s="224"/>
      <c r="F33" s="221"/>
      <c r="G33" s="208">
        <v>0.2</v>
      </c>
    </row>
    <row r="34" spans="1:7" ht="16.5" thickBot="1">
      <c r="A34" s="190" t="s">
        <v>33</v>
      </c>
      <c r="B34" s="191" t="s">
        <v>244</v>
      </c>
      <c r="C34" s="177" t="s">
        <v>245</v>
      </c>
      <c r="D34" s="229" t="s">
        <v>21</v>
      </c>
      <c r="E34" s="230">
        <v>1.35</v>
      </c>
      <c r="F34" s="222">
        <v>1.94</v>
      </c>
      <c r="G34" s="231">
        <v>136.7</v>
      </c>
    </row>
    <row r="35" spans="1:8" ht="16.5" thickBot="1">
      <c r="A35" s="190" t="s">
        <v>34</v>
      </c>
      <c r="B35" s="191">
        <v>0.64</v>
      </c>
      <c r="C35" s="177">
        <f>4/8</f>
        <v>0.5</v>
      </c>
      <c r="D35" s="171" t="s">
        <v>21</v>
      </c>
      <c r="E35" s="196">
        <v>1.5</v>
      </c>
      <c r="F35" s="193">
        <v>0.5</v>
      </c>
      <c r="G35" s="227"/>
      <c r="H35" s="244"/>
    </row>
    <row r="36" spans="1:7" ht="15.75" thickBot="1">
      <c r="A36" s="243" t="s">
        <v>230</v>
      </c>
      <c r="B36" s="214"/>
      <c r="C36" s="215"/>
      <c r="D36" s="214"/>
      <c r="E36" s="215"/>
      <c r="F36" s="215"/>
      <c r="G36" s="227">
        <f>G34+G32+G17+G15+G13</f>
        <v>1168.11</v>
      </c>
    </row>
    <row r="37" spans="1:7" ht="15">
      <c r="A37" s="207"/>
      <c r="G37" s="162"/>
    </row>
    <row r="38" spans="1:7" ht="12.75">
      <c r="A38" t="s">
        <v>78</v>
      </c>
      <c r="F38" t="s">
        <v>238</v>
      </c>
      <c r="G38" s="162"/>
    </row>
    <row r="39" spans="1:6" ht="12.75">
      <c r="A39" t="s">
        <v>240</v>
      </c>
      <c r="F39" t="s">
        <v>239</v>
      </c>
    </row>
    <row r="40" spans="2:3" ht="12.75">
      <c r="B40" s="216"/>
      <c r="C40" s="158"/>
    </row>
    <row r="41" spans="2:3" ht="12.75">
      <c r="B41" s="217"/>
      <c r="C41" s="158"/>
    </row>
  </sheetData>
  <printOptions/>
  <pageMargins left="0.984251968503937" right="0.75" top="0.1968503937007874" bottom="0.1968503937007874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5"/>
  <sheetViews>
    <sheetView workbookViewId="0" topLeftCell="A64">
      <selection activeCell="A325" sqref="A325:IV336"/>
    </sheetView>
  </sheetViews>
  <sheetFormatPr defaultColWidth="9.00390625" defaultRowHeight="12.75"/>
  <cols>
    <col min="1" max="1" width="22.75390625" style="0" customWidth="1"/>
    <col min="2" max="2" width="14.875" style="0" bestFit="1" customWidth="1"/>
    <col min="3" max="3" width="20.875" style="0" bestFit="1" customWidth="1"/>
    <col min="4" max="4" width="17.25390625" style="0" bestFit="1" customWidth="1"/>
  </cols>
  <sheetData>
    <row r="1" ht="15">
      <c r="A1" s="48" t="s">
        <v>84</v>
      </c>
    </row>
    <row r="2" ht="15">
      <c r="A2" s="48" t="s">
        <v>85</v>
      </c>
    </row>
    <row r="3" ht="15">
      <c r="A3" s="48" t="s">
        <v>86</v>
      </c>
    </row>
    <row r="4" ht="15">
      <c r="A4" s="48" t="s">
        <v>87</v>
      </c>
    </row>
    <row r="7" spans="1:7" ht="18" customHeight="1">
      <c r="A7" s="16" t="s">
        <v>24</v>
      </c>
      <c r="D7" s="1"/>
      <c r="E7" s="1"/>
      <c r="G7" t="s">
        <v>16</v>
      </c>
    </row>
    <row r="8" spans="1:5" ht="18" customHeight="1">
      <c r="A8" s="16" t="s">
        <v>67</v>
      </c>
      <c r="D8" s="1"/>
      <c r="E8" s="1"/>
    </row>
    <row r="9" spans="1:5" ht="18" customHeight="1">
      <c r="A9" s="16"/>
      <c r="D9" s="44" t="s">
        <v>68</v>
      </c>
      <c r="E9" s="1"/>
    </row>
    <row r="10" spans="1:5" ht="18" customHeight="1">
      <c r="A10" s="16"/>
      <c r="D10" s="44"/>
      <c r="E10" s="1"/>
    </row>
    <row r="11" spans="1:5" ht="18" customHeight="1">
      <c r="A11" s="47" t="s">
        <v>88</v>
      </c>
      <c r="D11" s="44"/>
      <c r="E11" s="1"/>
    </row>
    <row r="12" spans="4:5" ht="12.75">
      <c r="D12" s="1"/>
      <c r="E12" s="1"/>
    </row>
    <row r="13" spans="1:5" ht="14.25">
      <c r="A13" s="43" t="s">
        <v>26</v>
      </c>
      <c r="D13" s="1"/>
      <c r="E13" s="1"/>
    </row>
    <row r="14" spans="4:6" ht="12.75">
      <c r="D14" s="1"/>
      <c r="E14" s="1"/>
      <c r="F14">
        <f>10*54823</f>
        <v>548230</v>
      </c>
    </row>
    <row r="15" spans="4:6" ht="12.75">
      <c r="D15" s="1"/>
      <c r="E15" s="1"/>
      <c r="F15">
        <f>3.39*54823</f>
        <v>185849.97</v>
      </c>
    </row>
    <row r="16" spans="1:5" ht="12.75">
      <c r="A16" s="20" t="s">
        <v>0</v>
      </c>
      <c r="B16" s="20" t="s">
        <v>1</v>
      </c>
      <c r="C16" s="20" t="s">
        <v>2</v>
      </c>
      <c r="D16" s="21" t="s">
        <v>28</v>
      </c>
      <c r="E16" s="17"/>
    </row>
    <row r="17" spans="1:5" s="27" customFormat="1" ht="15.75">
      <c r="A17" s="33" t="s">
        <v>78</v>
      </c>
      <c r="B17" s="259"/>
      <c r="C17" s="259"/>
      <c r="D17" s="260"/>
      <c r="E17" s="26"/>
    </row>
    <row r="18" spans="1:7" ht="15.75">
      <c r="A18" s="29">
        <v>1</v>
      </c>
      <c r="B18" s="35">
        <v>1</v>
      </c>
      <c r="C18" s="5" t="s">
        <v>19</v>
      </c>
      <c r="D18" s="15">
        <v>5</v>
      </c>
      <c r="E18" s="144" t="s">
        <v>40</v>
      </c>
      <c r="F18">
        <v>1</v>
      </c>
      <c r="G18">
        <v>0.9</v>
      </c>
    </row>
    <row r="19" spans="1:5" s="27" customFormat="1" ht="15.75">
      <c r="A19" s="33" t="s">
        <v>27</v>
      </c>
      <c r="B19" s="259"/>
      <c r="C19" s="259"/>
      <c r="D19" s="260"/>
      <c r="E19" s="145"/>
    </row>
    <row r="20" spans="1:7" ht="14.25">
      <c r="A20" s="265">
        <v>1.45</v>
      </c>
      <c r="B20" s="36">
        <v>0.6</v>
      </c>
      <c r="C20" s="6" t="s">
        <v>13</v>
      </c>
      <c r="D20" s="12">
        <v>2.3</v>
      </c>
      <c r="E20" s="144" t="s">
        <v>41</v>
      </c>
      <c r="F20">
        <v>0.675</v>
      </c>
      <c r="G20">
        <v>0.675</v>
      </c>
    </row>
    <row r="21" spans="1:7" ht="14.25">
      <c r="A21" s="266"/>
      <c r="B21" s="37">
        <v>0.85</v>
      </c>
      <c r="C21" s="4" t="s">
        <v>69</v>
      </c>
      <c r="D21" s="10">
        <v>2.2</v>
      </c>
      <c r="E21" s="7"/>
      <c r="F21">
        <v>0.675</v>
      </c>
      <c r="G21">
        <v>0.675</v>
      </c>
    </row>
    <row r="22" spans="1:5" s="27" customFormat="1" ht="15.75">
      <c r="A22" s="33" t="s">
        <v>4</v>
      </c>
      <c r="B22" s="259"/>
      <c r="C22" s="259"/>
      <c r="D22" s="260"/>
      <c r="E22" s="7"/>
    </row>
    <row r="23" spans="1:7" ht="15.75">
      <c r="A23" s="29">
        <v>1</v>
      </c>
      <c r="B23" s="35">
        <v>1</v>
      </c>
      <c r="C23" s="5" t="s">
        <v>7</v>
      </c>
      <c r="D23" s="15">
        <v>1.7</v>
      </c>
      <c r="E23" s="144" t="s">
        <v>48</v>
      </c>
      <c r="F23">
        <v>1</v>
      </c>
      <c r="G23">
        <v>0.5</v>
      </c>
    </row>
    <row r="24" spans="1:5" s="27" customFormat="1" ht="15.75">
      <c r="A24" s="33" t="s">
        <v>5</v>
      </c>
      <c r="B24" s="259"/>
      <c r="C24" s="259"/>
      <c r="D24" s="260"/>
      <c r="E24" s="26"/>
    </row>
    <row r="25" spans="1:7" ht="15.75">
      <c r="A25" s="31">
        <v>1</v>
      </c>
      <c r="B25" s="35">
        <v>1</v>
      </c>
      <c r="C25" s="5" t="s">
        <v>23</v>
      </c>
      <c r="D25" s="15">
        <v>2.75</v>
      </c>
      <c r="E25" s="7"/>
      <c r="F25">
        <v>1</v>
      </c>
      <c r="G25">
        <v>0.3</v>
      </c>
    </row>
    <row r="26" spans="1:5" s="27" customFormat="1" ht="15.75">
      <c r="A26" s="33" t="s">
        <v>6</v>
      </c>
      <c r="B26" s="259"/>
      <c r="C26" s="259"/>
      <c r="D26" s="260"/>
      <c r="E26" s="144" t="s">
        <v>89</v>
      </c>
    </row>
    <row r="27" spans="1:7" ht="14.25">
      <c r="A27" s="265">
        <v>9</v>
      </c>
      <c r="B27" s="36">
        <v>1</v>
      </c>
      <c r="C27" s="6" t="s">
        <v>9</v>
      </c>
      <c r="D27" s="12">
        <v>3.8</v>
      </c>
      <c r="E27" s="7"/>
      <c r="F27">
        <v>1</v>
      </c>
      <c r="G27">
        <v>1</v>
      </c>
    </row>
    <row r="28" spans="1:7" ht="14.25">
      <c r="A28" s="267"/>
      <c r="B28" s="38">
        <v>1</v>
      </c>
      <c r="C28" s="2" t="s">
        <v>17</v>
      </c>
      <c r="D28" s="3">
        <v>3.6</v>
      </c>
      <c r="E28" s="7"/>
      <c r="F28">
        <v>1</v>
      </c>
      <c r="G28">
        <v>1</v>
      </c>
    </row>
    <row r="29" spans="1:7" ht="14.25">
      <c r="A29" s="267"/>
      <c r="B29" s="38">
        <v>1</v>
      </c>
      <c r="C29" s="2" t="s">
        <v>18</v>
      </c>
      <c r="D29" s="3">
        <v>3.23</v>
      </c>
      <c r="E29" s="7"/>
      <c r="F29">
        <v>1</v>
      </c>
      <c r="G29">
        <v>1</v>
      </c>
    </row>
    <row r="30" spans="1:7" ht="14.25">
      <c r="A30" s="267"/>
      <c r="B30" s="38">
        <v>3</v>
      </c>
      <c r="C30" s="2" t="s">
        <v>10</v>
      </c>
      <c r="D30" s="3">
        <v>3.06</v>
      </c>
      <c r="E30" s="7"/>
      <c r="F30">
        <v>1</v>
      </c>
      <c r="G30">
        <v>1</v>
      </c>
    </row>
    <row r="31" spans="1:7" ht="14.25">
      <c r="A31" s="267"/>
      <c r="B31" s="38">
        <v>1</v>
      </c>
      <c r="C31" s="2" t="s">
        <v>19</v>
      </c>
      <c r="D31" s="3">
        <v>3.12</v>
      </c>
      <c r="E31" s="7"/>
      <c r="F31">
        <v>1</v>
      </c>
      <c r="G31">
        <v>1</v>
      </c>
    </row>
    <row r="32" spans="1:7" ht="14.25">
      <c r="A32" s="267"/>
      <c r="B32" s="38">
        <v>1</v>
      </c>
      <c r="C32" s="2" t="s">
        <v>20</v>
      </c>
      <c r="D32" s="3">
        <v>2.95</v>
      </c>
      <c r="E32" s="7"/>
      <c r="F32">
        <v>1</v>
      </c>
      <c r="G32">
        <v>1</v>
      </c>
    </row>
    <row r="33" spans="1:7" ht="14.25">
      <c r="A33" s="267"/>
      <c r="B33" s="143" t="s">
        <v>197</v>
      </c>
      <c r="C33" s="4" t="s">
        <v>12</v>
      </c>
      <c r="D33" s="10">
        <v>2.2</v>
      </c>
      <c r="E33" s="7"/>
      <c r="F33">
        <v>1</v>
      </c>
      <c r="G33">
        <v>1</v>
      </c>
    </row>
    <row r="34" spans="1:5" s="27" customFormat="1" ht="15.75">
      <c r="A34" s="34" t="s">
        <v>29</v>
      </c>
      <c r="B34" s="259"/>
      <c r="C34" s="259"/>
      <c r="D34" s="260"/>
      <c r="E34" s="26"/>
    </row>
    <row r="35" spans="1:7" ht="15.75" customHeight="1">
      <c r="A35" s="265">
        <v>6.75</v>
      </c>
      <c r="B35" s="39">
        <v>1</v>
      </c>
      <c r="C35" s="6" t="s">
        <v>14</v>
      </c>
      <c r="D35" s="10">
        <v>2.2</v>
      </c>
      <c r="E35" s="7"/>
      <c r="F35">
        <v>1</v>
      </c>
      <c r="G35">
        <v>1</v>
      </c>
    </row>
    <row r="36" spans="1:7" ht="14.25">
      <c r="A36" s="267"/>
      <c r="B36" s="40">
        <v>1</v>
      </c>
      <c r="C36" s="2" t="s">
        <v>11</v>
      </c>
      <c r="D36" s="3">
        <v>2.2</v>
      </c>
      <c r="E36" s="7"/>
      <c r="F36">
        <v>1</v>
      </c>
      <c r="G36">
        <v>1</v>
      </c>
    </row>
    <row r="37" spans="1:7" ht="14.25">
      <c r="A37" s="267"/>
      <c r="B37" s="40">
        <v>4</v>
      </c>
      <c r="C37" s="2" t="s">
        <v>15</v>
      </c>
      <c r="D37" s="3">
        <v>2.2</v>
      </c>
      <c r="E37" s="7"/>
      <c r="F37">
        <v>1</v>
      </c>
      <c r="G37">
        <v>1</v>
      </c>
    </row>
    <row r="38" spans="1:7" ht="14.25">
      <c r="A38" s="266"/>
      <c r="B38" s="41">
        <f>6/8</f>
        <v>0.75</v>
      </c>
      <c r="C38" s="4" t="s">
        <v>13</v>
      </c>
      <c r="D38" s="10">
        <v>2.2</v>
      </c>
      <c r="E38" s="7"/>
      <c r="F38">
        <v>0.625</v>
      </c>
      <c r="G38">
        <v>0.625</v>
      </c>
    </row>
    <row r="39" spans="1:5" ht="15.75" customHeight="1">
      <c r="A39" s="268" t="s">
        <v>30</v>
      </c>
      <c r="B39" s="269"/>
      <c r="C39" s="269"/>
      <c r="D39" s="270"/>
      <c r="E39" s="18"/>
    </row>
    <row r="40" spans="1:7" ht="15.75">
      <c r="A40" s="29">
        <v>2</v>
      </c>
      <c r="B40" s="36">
        <v>2</v>
      </c>
      <c r="C40" s="6" t="s">
        <v>7</v>
      </c>
      <c r="D40" s="12">
        <v>1.7</v>
      </c>
      <c r="E40" s="7"/>
      <c r="F40">
        <v>1</v>
      </c>
      <c r="G40">
        <v>1</v>
      </c>
    </row>
    <row r="41" spans="1:7" ht="15">
      <c r="A41" s="33" t="s">
        <v>32</v>
      </c>
      <c r="B41" s="256"/>
      <c r="C41" s="257"/>
      <c r="D41" s="258"/>
      <c r="E41" s="18"/>
      <c r="F41">
        <v>1</v>
      </c>
      <c r="G41">
        <v>1</v>
      </c>
    </row>
    <row r="42" spans="1:5" ht="15.75">
      <c r="A42" s="32">
        <v>1</v>
      </c>
      <c r="B42" s="35">
        <v>1</v>
      </c>
      <c r="C42" s="5" t="s">
        <v>21</v>
      </c>
      <c r="D42" s="15">
        <v>1.3</v>
      </c>
      <c r="E42" s="7"/>
    </row>
    <row r="43" spans="1:5" ht="15">
      <c r="A43" s="33" t="s">
        <v>33</v>
      </c>
      <c r="B43" s="256"/>
      <c r="C43" s="257"/>
      <c r="D43" s="258"/>
      <c r="E43" s="7"/>
    </row>
    <row r="44" spans="1:7" ht="15.75">
      <c r="A44" s="28">
        <v>2</v>
      </c>
      <c r="B44" s="42">
        <v>2</v>
      </c>
      <c r="C44" s="6" t="s">
        <v>21</v>
      </c>
      <c r="D44" s="12">
        <v>1.1</v>
      </c>
      <c r="E44" s="7"/>
      <c r="F44">
        <v>1</v>
      </c>
      <c r="G44">
        <v>0.89</v>
      </c>
    </row>
    <row r="45" spans="1:7" ht="15">
      <c r="A45" s="33" t="s">
        <v>34</v>
      </c>
      <c r="B45" s="256"/>
      <c r="C45" s="257"/>
      <c r="D45" s="258"/>
      <c r="E45" s="7"/>
      <c r="F45">
        <v>0.63</v>
      </c>
      <c r="G45">
        <v>0.68</v>
      </c>
    </row>
    <row r="46" spans="1:6" ht="15.75">
      <c r="A46" s="32">
        <f>4/8</f>
        <v>0.5</v>
      </c>
      <c r="B46" s="36">
        <v>0.5</v>
      </c>
      <c r="C46" s="6" t="s">
        <v>21</v>
      </c>
      <c r="D46" s="12">
        <v>1.1</v>
      </c>
      <c r="E46" s="144" t="s">
        <v>90</v>
      </c>
      <c r="F46">
        <f>1.1*0.68</f>
        <v>0.7480000000000001</v>
      </c>
    </row>
    <row r="47" spans="4:7" ht="12.75">
      <c r="D47" s="1"/>
      <c r="E47" s="1"/>
      <c r="F47">
        <f>SUM(F18:F46)</f>
        <v>19.353</v>
      </c>
      <c r="G47">
        <f>SUM(G18:G46)</f>
        <v>17.245</v>
      </c>
    </row>
    <row r="48" spans="1:5" ht="12.75">
      <c r="A48" t="s">
        <v>42</v>
      </c>
      <c r="D48" s="1"/>
      <c r="E48" s="1"/>
    </row>
    <row r="49" spans="1:5" ht="12.75">
      <c r="A49" t="s">
        <v>195</v>
      </c>
      <c r="D49" s="1"/>
      <c r="E49" s="1"/>
    </row>
    <row r="50" spans="1:5" ht="12.75">
      <c r="A50" t="s">
        <v>196</v>
      </c>
      <c r="D50" s="1"/>
      <c r="E50" s="1"/>
    </row>
    <row r="51" spans="4:5" ht="12.75">
      <c r="D51" s="1"/>
      <c r="E51" s="1"/>
    </row>
    <row r="52" spans="1:5" ht="12.75">
      <c r="A52" t="s">
        <v>44</v>
      </c>
      <c r="D52" s="1"/>
      <c r="E52" s="1"/>
    </row>
    <row r="53" spans="1:5" ht="12.75">
      <c r="A53" t="s">
        <v>65</v>
      </c>
      <c r="D53" s="1"/>
      <c r="E53" s="1"/>
    </row>
    <row r="54" spans="1:5" ht="12.75">
      <c r="A54" t="s">
        <v>45</v>
      </c>
      <c r="D54" s="1"/>
      <c r="E54" s="1"/>
    </row>
    <row r="55" spans="1:5" ht="12.75">
      <c r="A55" t="s">
        <v>75</v>
      </c>
      <c r="D55" s="1"/>
      <c r="E55" s="1"/>
    </row>
    <row r="56" spans="1:5" ht="12.75">
      <c r="A56" t="s">
        <v>74</v>
      </c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ht="15">
      <c r="A59" s="48" t="s">
        <v>84</v>
      </c>
    </row>
    <row r="60" ht="15">
      <c r="A60" s="48" t="s">
        <v>85</v>
      </c>
    </row>
    <row r="61" ht="15">
      <c r="A61" s="48" t="s">
        <v>86</v>
      </c>
    </row>
    <row r="62" ht="15">
      <c r="A62" s="48" t="s">
        <v>87</v>
      </c>
    </row>
    <row r="63" spans="4:5" ht="12.75">
      <c r="D63" s="1"/>
      <c r="E63" s="1"/>
    </row>
    <row r="64" spans="4:5" ht="12.75">
      <c r="D64" s="1"/>
      <c r="E64" s="1"/>
    </row>
    <row r="65" spans="1:5" ht="18">
      <c r="A65" s="16" t="s">
        <v>24</v>
      </c>
      <c r="D65" s="1"/>
      <c r="E65" s="1"/>
    </row>
    <row r="66" spans="1:5" ht="18">
      <c r="A66" s="16" t="s">
        <v>67</v>
      </c>
      <c r="D66" s="1"/>
      <c r="E66" s="1"/>
    </row>
    <row r="67" spans="4:5" ht="12.75">
      <c r="D67" s="44" t="s">
        <v>68</v>
      </c>
      <c r="E67" s="1"/>
    </row>
    <row r="68" spans="4:5" ht="12.75">
      <c r="D68" s="44"/>
      <c r="E68" s="1"/>
    </row>
    <row r="69" spans="1:5" ht="18" customHeight="1">
      <c r="A69" s="47" t="s">
        <v>88</v>
      </c>
      <c r="D69" s="44"/>
      <c r="E69" s="1"/>
    </row>
    <row r="70" spans="4:5" ht="12.75">
      <c r="D70" s="44"/>
      <c r="E70" s="1"/>
    </row>
    <row r="71" spans="1:5" ht="14.25">
      <c r="A71" s="43" t="s">
        <v>22</v>
      </c>
      <c r="D71" s="1"/>
      <c r="E71" s="1"/>
    </row>
    <row r="72" spans="4:5" ht="12.75">
      <c r="D72" s="1"/>
      <c r="E72" s="1"/>
    </row>
    <row r="73" spans="4:5" ht="12.75">
      <c r="D73" s="1"/>
      <c r="E73" s="1"/>
    </row>
    <row r="74" spans="1:5" ht="12.75">
      <c r="A74" s="20" t="s">
        <v>0</v>
      </c>
      <c r="B74" s="20" t="s">
        <v>1</v>
      </c>
      <c r="C74" s="20" t="s">
        <v>2</v>
      </c>
      <c r="D74" s="21" t="s">
        <v>28</v>
      </c>
      <c r="E74" s="1"/>
    </row>
    <row r="75" spans="1:5" ht="15">
      <c r="A75" s="33" t="s">
        <v>78</v>
      </c>
      <c r="B75" s="257"/>
      <c r="C75" s="257"/>
      <c r="D75" s="258"/>
      <c r="E75" s="1"/>
    </row>
    <row r="76" spans="1:7" ht="15.75">
      <c r="A76" s="29">
        <v>0.89</v>
      </c>
      <c r="B76" s="45">
        <v>0.89</v>
      </c>
      <c r="C76" s="5" t="s">
        <v>19</v>
      </c>
      <c r="D76" s="15">
        <v>5</v>
      </c>
      <c r="E76" s="7" t="s">
        <v>40</v>
      </c>
      <c r="F76">
        <v>1</v>
      </c>
      <c r="G76">
        <v>0.9</v>
      </c>
    </row>
    <row r="77" spans="1:7" ht="15">
      <c r="A77" s="33" t="s">
        <v>31</v>
      </c>
      <c r="B77" s="257"/>
      <c r="C77" s="257"/>
      <c r="D77" s="258"/>
      <c r="E77" s="7"/>
      <c r="F77">
        <v>0.8</v>
      </c>
      <c r="G77">
        <v>0.675</v>
      </c>
    </row>
    <row r="78" spans="1:7" ht="12.75">
      <c r="A78" s="265">
        <v>1.2</v>
      </c>
      <c r="B78" s="23">
        <v>0.6</v>
      </c>
      <c r="C78" s="6" t="s">
        <v>13</v>
      </c>
      <c r="D78" s="12">
        <v>2.3</v>
      </c>
      <c r="E78" s="7" t="s">
        <v>41</v>
      </c>
      <c r="F78">
        <v>0.8</v>
      </c>
      <c r="G78">
        <v>0.675</v>
      </c>
    </row>
    <row r="79" spans="1:7" ht="12.75">
      <c r="A79" s="266"/>
      <c r="B79" s="24">
        <v>0.6</v>
      </c>
      <c r="C79" s="4" t="s">
        <v>69</v>
      </c>
      <c r="D79" s="10">
        <v>2.2</v>
      </c>
      <c r="E79" s="7"/>
      <c r="F79">
        <v>0.8</v>
      </c>
      <c r="G79">
        <v>0.675</v>
      </c>
    </row>
    <row r="80" spans="1:5" ht="15">
      <c r="A80" s="33" t="s">
        <v>4</v>
      </c>
      <c r="B80" s="257"/>
      <c r="C80" s="257"/>
      <c r="D80" s="258"/>
      <c r="E80" s="7"/>
    </row>
    <row r="81" spans="1:7" ht="15.75">
      <c r="A81" s="29">
        <v>0.44</v>
      </c>
      <c r="B81" s="22">
        <v>0.44</v>
      </c>
      <c r="C81" s="14" t="s">
        <v>7</v>
      </c>
      <c r="D81" s="12">
        <v>1.7</v>
      </c>
      <c r="E81" s="19"/>
      <c r="F81">
        <f>1.7*0.5</f>
        <v>0.85</v>
      </c>
      <c r="G81">
        <v>0.5</v>
      </c>
    </row>
    <row r="82" spans="1:5" ht="15">
      <c r="A82" s="33" t="s">
        <v>5</v>
      </c>
      <c r="B82" s="261"/>
      <c r="C82" s="261"/>
      <c r="D82" s="262"/>
      <c r="E82" s="19"/>
    </row>
    <row r="83" spans="1:7" ht="15.75">
      <c r="A83" s="29">
        <v>0.3</v>
      </c>
      <c r="B83" s="22">
        <v>0.3</v>
      </c>
      <c r="C83" s="5" t="s">
        <v>23</v>
      </c>
      <c r="D83" s="12">
        <v>2.75</v>
      </c>
      <c r="E83" s="7"/>
      <c r="F83">
        <f>2.75*0.3</f>
        <v>0.825</v>
      </c>
      <c r="G83">
        <v>0.3</v>
      </c>
    </row>
    <row r="84" spans="1:5" s="27" customFormat="1" ht="15.75">
      <c r="A84" s="33" t="s">
        <v>6</v>
      </c>
      <c r="B84" s="259"/>
      <c r="C84" s="259"/>
      <c r="D84" s="260"/>
      <c r="E84" s="26"/>
    </row>
    <row r="85" spans="1:7" ht="12.75">
      <c r="A85" s="265">
        <v>8</v>
      </c>
      <c r="B85" s="6">
        <v>1</v>
      </c>
      <c r="C85" s="6" t="s">
        <v>9</v>
      </c>
      <c r="D85" s="12">
        <v>3.8</v>
      </c>
      <c r="E85" s="7"/>
      <c r="F85">
        <v>1</v>
      </c>
      <c r="G85">
        <v>1</v>
      </c>
    </row>
    <row r="86" spans="1:7" ht="12.75">
      <c r="A86" s="267"/>
      <c r="B86" s="2">
        <v>1</v>
      </c>
      <c r="C86" s="2" t="s">
        <v>17</v>
      </c>
      <c r="D86" s="3">
        <v>3.6</v>
      </c>
      <c r="E86" s="7"/>
      <c r="F86">
        <v>1</v>
      </c>
      <c r="G86">
        <v>1</v>
      </c>
    </row>
    <row r="87" spans="1:7" ht="12.75">
      <c r="A87" s="267"/>
      <c r="B87" s="2">
        <v>1</v>
      </c>
      <c r="C87" s="2" t="s">
        <v>18</v>
      </c>
      <c r="D87" s="3">
        <v>3.23</v>
      </c>
      <c r="E87" s="7"/>
      <c r="F87">
        <v>1</v>
      </c>
      <c r="G87">
        <v>1</v>
      </c>
    </row>
    <row r="88" spans="1:7" ht="12.75">
      <c r="A88" s="267"/>
      <c r="B88" s="2">
        <v>3</v>
      </c>
      <c r="C88" s="2" t="s">
        <v>10</v>
      </c>
      <c r="D88" s="3">
        <v>3.06</v>
      </c>
      <c r="E88" s="7"/>
      <c r="F88">
        <v>1</v>
      </c>
      <c r="G88">
        <v>1</v>
      </c>
    </row>
    <row r="89" spans="1:7" ht="12.75">
      <c r="A89" s="267"/>
      <c r="B89" s="2">
        <v>1</v>
      </c>
      <c r="C89" s="2" t="s">
        <v>19</v>
      </c>
      <c r="D89" s="3">
        <v>3.12</v>
      </c>
      <c r="E89" s="7"/>
      <c r="F89">
        <v>1</v>
      </c>
      <c r="G89">
        <v>1</v>
      </c>
    </row>
    <row r="90" spans="1:7" ht="12.75">
      <c r="A90" s="267"/>
      <c r="B90" s="2">
        <v>1</v>
      </c>
      <c r="C90" s="2" t="s">
        <v>20</v>
      </c>
      <c r="D90" s="3">
        <v>2.95</v>
      </c>
      <c r="E90" s="7"/>
      <c r="F90">
        <v>1</v>
      </c>
      <c r="G90">
        <v>1</v>
      </c>
    </row>
    <row r="91" spans="1:5" s="27" customFormat="1" ht="15.75">
      <c r="A91" s="34" t="s">
        <v>29</v>
      </c>
      <c r="B91" s="259"/>
      <c r="C91" s="259"/>
      <c r="D91" s="260"/>
      <c r="E91" s="26"/>
    </row>
    <row r="92" spans="1:7" ht="15.75" customHeight="1">
      <c r="A92" s="265">
        <v>7.75</v>
      </c>
      <c r="B92" s="13">
        <v>1</v>
      </c>
      <c r="C92" s="6" t="s">
        <v>14</v>
      </c>
      <c r="D92" s="10">
        <v>2.2</v>
      </c>
      <c r="E92" s="7"/>
      <c r="F92">
        <v>1</v>
      </c>
      <c r="G92">
        <v>1</v>
      </c>
    </row>
    <row r="93" spans="1:7" ht="12.75">
      <c r="A93" s="267"/>
      <c r="B93" s="9">
        <v>1</v>
      </c>
      <c r="C93" s="2" t="s">
        <v>11</v>
      </c>
      <c r="D93" s="3">
        <v>2.2</v>
      </c>
      <c r="E93" s="7"/>
      <c r="F93">
        <v>1</v>
      </c>
      <c r="G93">
        <v>1</v>
      </c>
    </row>
    <row r="94" spans="1:7" ht="12.75">
      <c r="A94" s="267"/>
      <c r="B94" s="9">
        <v>5</v>
      </c>
      <c r="C94" s="2" t="s">
        <v>15</v>
      </c>
      <c r="D94" s="3">
        <v>2.2</v>
      </c>
      <c r="E94" s="7"/>
      <c r="F94">
        <v>1</v>
      </c>
      <c r="G94">
        <v>1</v>
      </c>
    </row>
    <row r="95" spans="1:7" ht="12.75">
      <c r="A95" s="267"/>
      <c r="B95" s="11">
        <v>0.75</v>
      </c>
      <c r="C95" s="4" t="s">
        <v>13</v>
      </c>
      <c r="D95" s="10">
        <v>2.2</v>
      </c>
      <c r="E95" s="7"/>
      <c r="F95">
        <v>0.625</v>
      </c>
      <c r="G95">
        <v>0.625</v>
      </c>
    </row>
    <row r="96" spans="1:5" ht="15">
      <c r="A96" s="33" t="s">
        <v>30</v>
      </c>
      <c r="B96" s="263"/>
      <c r="C96" s="263"/>
      <c r="D96" s="264"/>
      <c r="E96" s="7"/>
    </row>
    <row r="97" spans="1:7" ht="12.75">
      <c r="A97" s="267">
        <v>2.17</v>
      </c>
      <c r="B97" s="23">
        <v>2</v>
      </c>
      <c r="C97" s="6" t="s">
        <v>7</v>
      </c>
      <c r="D97" s="12">
        <v>1.7</v>
      </c>
      <c r="E97" s="7"/>
      <c r="F97">
        <v>1</v>
      </c>
      <c r="G97">
        <v>1</v>
      </c>
    </row>
    <row r="98" spans="1:7" ht="12.75">
      <c r="A98" s="267"/>
      <c r="B98" s="24">
        <v>0.17</v>
      </c>
      <c r="C98" s="4" t="s">
        <v>7</v>
      </c>
      <c r="D98" s="10">
        <v>1.7</v>
      </c>
      <c r="E98" s="7"/>
      <c r="F98">
        <f>1.7*0.29</f>
        <v>0.49299999999999994</v>
      </c>
      <c r="G98">
        <v>1</v>
      </c>
    </row>
    <row r="99" spans="1:5" ht="15">
      <c r="A99" s="8" t="s">
        <v>35</v>
      </c>
      <c r="B99" s="257"/>
      <c r="C99" s="257"/>
      <c r="D99" s="258"/>
      <c r="E99" s="7"/>
    </row>
    <row r="100" spans="1:7" ht="15.75">
      <c r="A100" s="29">
        <v>0.83</v>
      </c>
      <c r="B100" s="22">
        <v>1</v>
      </c>
      <c r="C100" s="5" t="s">
        <v>21</v>
      </c>
      <c r="D100" s="15">
        <v>1.3</v>
      </c>
      <c r="E100" s="7"/>
      <c r="F100">
        <v>1</v>
      </c>
      <c r="G100">
        <v>1</v>
      </c>
    </row>
    <row r="101" spans="1:5" ht="15">
      <c r="A101" s="33" t="s">
        <v>33</v>
      </c>
      <c r="B101" s="257"/>
      <c r="C101" s="257"/>
      <c r="D101" s="258"/>
      <c r="E101" s="7"/>
    </row>
    <row r="102" spans="1:7" ht="12.75">
      <c r="A102" s="265">
        <v>1.49</v>
      </c>
      <c r="B102" s="25">
        <v>0.89</v>
      </c>
      <c r="C102" s="6" t="s">
        <v>21</v>
      </c>
      <c r="D102" s="10">
        <v>1.1</v>
      </c>
      <c r="E102" s="7"/>
      <c r="F102">
        <f>1.1*0.89</f>
        <v>0.9790000000000001</v>
      </c>
      <c r="G102">
        <v>0.89</v>
      </c>
    </row>
    <row r="103" spans="1:7" ht="12.75">
      <c r="A103" s="267"/>
      <c r="B103" s="24">
        <v>0.6</v>
      </c>
      <c r="C103" s="4" t="s">
        <v>21</v>
      </c>
      <c r="D103" s="10">
        <v>1.1</v>
      </c>
      <c r="E103" s="7"/>
      <c r="F103">
        <f>1.1*0.6</f>
        <v>0.66</v>
      </c>
      <c r="G103">
        <v>0.6</v>
      </c>
    </row>
    <row r="104" spans="1:5" ht="12.75">
      <c r="A104" s="8" t="s">
        <v>34</v>
      </c>
      <c r="B104" s="257"/>
      <c r="C104" s="257"/>
      <c r="D104" s="258"/>
      <c r="E104" s="7"/>
    </row>
    <row r="105" spans="1:7" ht="15.75">
      <c r="A105" s="30">
        <v>0.71</v>
      </c>
      <c r="B105" s="25">
        <v>0.71</v>
      </c>
      <c r="C105" s="6" t="s">
        <v>21</v>
      </c>
      <c r="D105" s="3">
        <v>1.1</v>
      </c>
      <c r="E105" s="7"/>
      <c r="F105">
        <f>1.1*0.68</f>
        <v>0.7480000000000001</v>
      </c>
      <c r="G105">
        <v>0.68</v>
      </c>
    </row>
    <row r="106" spans="4:5" ht="12.75">
      <c r="D106" s="1"/>
      <c r="E106" s="1"/>
    </row>
    <row r="107" spans="1:7" ht="12.75">
      <c r="A107" t="s">
        <v>42</v>
      </c>
      <c r="D107" s="1"/>
      <c r="E107" s="1"/>
      <c r="F107">
        <f>SUM(F76:F106)</f>
        <v>19.58</v>
      </c>
      <c r="G107">
        <f>SUM(G76:G106)</f>
        <v>18.520000000000003</v>
      </c>
    </row>
    <row r="108" spans="1:5" ht="12.75">
      <c r="A108" t="s">
        <v>195</v>
      </c>
      <c r="D108" s="1"/>
      <c r="E108" s="1"/>
    </row>
    <row r="109" spans="1:5" ht="12.75">
      <c r="A109" t="s">
        <v>196</v>
      </c>
      <c r="D109" s="1"/>
      <c r="E109" s="1"/>
    </row>
    <row r="110" spans="1:5" ht="12.75">
      <c r="A110" s="46" t="s">
        <v>72</v>
      </c>
      <c r="D110" s="1"/>
      <c r="E110" s="1"/>
    </row>
    <row r="111" spans="4:5" ht="12.75">
      <c r="D111" s="1"/>
      <c r="E111" s="1"/>
    </row>
    <row r="112" spans="1:5" ht="12.75">
      <c r="A112" t="s">
        <v>44</v>
      </c>
      <c r="D112" s="1"/>
      <c r="E112" s="1"/>
    </row>
    <row r="113" spans="1:5" ht="12.75">
      <c r="A113" t="s">
        <v>62</v>
      </c>
      <c r="D113" s="1"/>
      <c r="E113" s="1"/>
    </row>
    <row r="114" spans="1:5" ht="12.75">
      <c r="A114" t="s">
        <v>63</v>
      </c>
      <c r="D114" s="1"/>
      <c r="E114" s="1"/>
    </row>
    <row r="115" spans="1:5" ht="12.75">
      <c r="A115" t="s">
        <v>64</v>
      </c>
      <c r="D115" s="1"/>
      <c r="E115" s="1"/>
    </row>
    <row r="116" spans="1:5" ht="12.75">
      <c r="A116" s="46" t="s">
        <v>73</v>
      </c>
      <c r="D116" s="1"/>
      <c r="E116" s="1"/>
    </row>
    <row r="120" spans="1:5" ht="15">
      <c r="A120" s="48" t="s">
        <v>84</v>
      </c>
      <c r="E120" s="138"/>
    </row>
    <row r="121" ht="15">
      <c r="A121" s="48" t="s">
        <v>85</v>
      </c>
    </row>
    <row r="122" ht="15">
      <c r="A122" s="48" t="s">
        <v>86</v>
      </c>
    </row>
    <row r="123" ht="15">
      <c r="A123" s="48" t="s">
        <v>87</v>
      </c>
    </row>
    <row r="126" spans="1:7" ht="18" customHeight="1">
      <c r="A126" s="16" t="s">
        <v>24</v>
      </c>
      <c r="D126" s="1"/>
      <c r="E126" s="1"/>
      <c r="G126" t="s">
        <v>16</v>
      </c>
    </row>
    <row r="127" spans="1:5" ht="18" customHeight="1">
      <c r="A127" s="16" t="s">
        <v>67</v>
      </c>
      <c r="D127" s="1"/>
      <c r="E127" s="1"/>
    </row>
    <row r="128" spans="1:5" ht="18" customHeight="1">
      <c r="A128" s="16"/>
      <c r="D128" s="44" t="s">
        <v>190</v>
      </c>
      <c r="E128" s="1"/>
    </row>
    <row r="129" spans="1:5" ht="18" customHeight="1">
      <c r="A129" s="27" t="s">
        <v>191</v>
      </c>
      <c r="D129" s="44"/>
      <c r="E129" s="1"/>
    </row>
    <row r="130" spans="1:5" ht="18" customHeight="1">
      <c r="A130" s="47" t="s">
        <v>88</v>
      </c>
      <c r="D130" s="44"/>
      <c r="E130" s="1"/>
    </row>
    <row r="131" spans="4:5" ht="12.75">
      <c r="D131" s="1"/>
      <c r="E131" s="1"/>
    </row>
    <row r="132" spans="1:5" ht="14.25">
      <c r="A132" s="43" t="s">
        <v>26</v>
      </c>
      <c r="D132" s="1"/>
      <c r="E132" s="1"/>
    </row>
    <row r="133" spans="4:6" ht="12.75">
      <c r="D133" s="1"/>
      <c r="E133" s="1"/>
      <c r="F133">
        <f>10*54823</f>
        <v>548230</v>
      </c>
    </row>
    <row r="134" spans="4:6" ht="12.75">
      <c r="D134" s="1"/>
      <c r="E134" s="1"/>
      <c r="F134">
        <f>3.39*54823</f>
        <v>185849.97</v>
      </c>
    </row>
    <row r="135" spans="1:5" ht="12.75">
      <c r="A135" s="20" t="s">
        <v>0</v>
      </c>
      <c r="B135" s="20" t="s">
        <v>1</v>
      </c>
      <c r="C135" s="20" t="s">
        <v>2</v>
      </c>
      <c r="D135" s="21" t="s">
        <v>28</v>
      </c>
      <c r="E135" s="17"/>
    </row>
    <row r="136" spans="1:5" s="27" customFormat="1" ht="15.75">
      <c r="A136" s="33" t="s">
        <v>78</v>
      </c>
      <c r="B136" s="259"/>
      <c r="C136" s="259"/>
      <c r="D136" s="260"/>
      <c r="E136" s="26"/>
    </row>
    <row r="137" spans="1:7" ht="15.75">
      <c r="A137" s="29">
        <v>1</v>
      </c>
      <c r="B137" s="35">
        <v>1</v>
      </c>
      <c r="C137" s="5" t="s">
        <v>19</v>
      </c>
      <c r="D137" s="15">
        <v>5</v>
      </c>
      <c r="E137" s="7"/>
      <c r="F137">
        <v>1</v>
      </c>
      <c r="G137">
        <v>0.9</v>
      </c>
    </row>
    <row r="138" spans="1:5" s="27" customFormat="1" ht="15.75">
      <c r="A138" s="33" t="s">
        <v>27</v>
      </c>
      <c r="B138" s="259"/>
      <c r="C138" s="259"/>
      <c r="D138" s="260"/>
      <c r="E138" s="26"/>
    </row>
    <row r="139" spans="1:7" ht="14.25">
      <c r="A139" s="265">
        <v>1.6</v>
      </c>
      <c r="B139" s="36">
        <v>0.6</v>
      </c>
      <c r="C139" s="6" t="s">
        <v>13</v>
      </c>
      <c r="D139" s="12">
        <v>2.3</v>
      </c>
      <c r="E139" s="7" t="s">
        <v>40</v>
      </c>
      <c r="F139">
        <v>0.675</v>
      </c>
      <c r="G139">
        <v>0.675</v>
      </c>
    </row>
    <row r="140" spans="1:7" ht="14.25">
      <c r="A140" s="266"/>
      <c r="B140" s="37">
        <v>1</v>
      </c>
      <c r="C140" s="4" t="s">
        <v>69</v>
      </c>
      <c r="D140" s="10">
        <v>2.2</v>
      </c>
      <c r="E140" s="7"/>
      <c r="F140">
        <v>0.675</v>
      </c>
      <c r="G140">
        <v>0.675</v>
      </c>
    </row>
    <row r="141" spans="1:5" s="27" customFormat="1" ht="15.75">
      <c r="A141" s="33" t="s">
        <v>4</v>
      </c>
      <c r="B141" s="259"/>
      <c r="C141" s="259"/>
      <c r="D141" s="260"/>
      <c r="E141" s="7"/>
    </row>
    <row r="142" spans="1:7" ht="15.75">
      <c r="A142" s="29">
        <v>1</v>
      </c>
      <c r="B142" s="35">
        <v>1</v>
      </c>
      <c r="C142" s="5" t="s">
        <v>7</v>
      </c>
      <c r="D142" s="15">
        <v>1.7</v>
      </c>
      <c r="E142" s="7"/>
      <c r="F142">
        <v>1</v>
      </c>
      <c r="G142">
        <v>0.5</v>
      </c>
    </row>
    <row r="143" spans="1:5" s="27" customFormat="1" ht="15.75">
      <c r="A143" s="33" t="s">
        <v>5</v>
      </c>
      <c r="B143" s="259"/>
      <c r="C143" s="259"/>
      <c r="D143" s="260"/>
      <c r="E143" s="26"/>
    </row>
    <row r="144" spans="1:7" ht="15.75">
      <c r="A144" s="31">
        <v>1</v>
      </c>
      <c r="B144" s="35">
        <v>1</v>
      </c>
      <c r="C144" s="5" t="s">
        <v>23</v>
      </c>
      <c r="D144" s="15">
        <v>2.75</v>
      </c>
      <c r="E144" s="7"/>
      <c r="F144">
        <v>1</v>
      </c>
      <c r="G144">
        <v>0.3</v>
      </c>
    </row>
    <row r="145" spans="1:5" s="27" customFormat="1" ht="15.75">
      <c r="A145" s="33" t="s">
        <v>6</v>
      </c>
      <c r="B145" s="259"/>
      <c r="C145" s="259"/>
      <c r="D145" s="260"/>
      <c r="E145" s="7"/>
    </row>
    <row r="146" spans="1:7" ht="14.25">
      <c r="A146" s="265">
        <v>9</v>
      </c>
      <c r="B146" s="36">
        <v>1</v>
      </c>
      <c r="C146" s="6" t="s">
        <v>9</v>
      </c>
      <c r="D146" s="12">
        <v>3.8</v>
      </c>
      <c r="E146" s="7"/>
      <c r="F146">
        <v>1</v>
      </c>
      <c r="G146">
        <v>1</v>
      </c>
    </row>
    <row r="147" spans="1:7" ht="14.25">
      <c r="A147" s="267"/>
      <c r="B147" s="38">
        <v>1</v>
      </c>
      <c r="C147" s="2" t="s">
        <v>17</v>
      </c>
      <c r="D147" s="3">
        <v>3.6</v>
      </c>
      <c r="E147" s="7"/>
      <c r="F147">
        <v>1</v>
      </c>
      <c r="G147">
        <v>1</v>
      </c>
    </row>
    <row r="148" spans="1:7" ht="14.25">
      <c r="A148" s="267"/>
      <c r="B148" s="38">
        <v>1</v>
      </c>
      <c r="C148" s="2" t="s">
        <v>18</v>
      </c>
      <c r="D148" s="3">
        <v>3.23</v>
      </c>
      <c r="E148" s="7"/>
      <c r="F148">
        <v>1</v>
      </c>
      <c r="G148">
        <v>1</v>
      </c>
    </row>
    <row r="149" spans="1:7" ht="14.25">
      <c r="A149" s="267"/>
      <c r="B149" s="38">
        <v>3</v>
      </c>
      <c r="C149" s="2" t="s">
        <v>10</v>
      </c>
      <c r="D149" s="3">
        <v>3.06</v>
      </c>
      <c r="E149" s="7"/>
      <c r="F149">
        <v>1</v>
      </c>
      <c r="G149">
        <v>1</v>
      </c>
    </row>
    <row r="150" spans="1:7" ht="14.25">
      <c r="A150" s="267"/>
      <c r="B150" s="38">
        <v>1</v>
      </c>
      <c r="C150" s="2" t="s">
        <v>19</v>
      </c>
      <c r="D150" s="3">
        <v>3.12</v>
      </c>
      <c r="E150" s="7"/>
      <c r="F150">
        <v>1</v>
      </c>
      <c r="G150">
        <v>1</v>
      </c>
    </row>
    <row r="151" spans="1:7" ht="14.25">
      <c r="A151" s="267"/>
      <c r="B151" s="38">
        <v>1</v>
      </c>
      <c r="C151" s="2" t="s">
        <v>20</v>
      </c>
      <c r="D151" s="3">
        <v>2.95</v>
      </c>
      <c r="E151" s="7"/>
      <c r="F151">
        <v>1</v>
      </c>
      <c r="G151">
        <v>1</v>
      </c>
    </row>
    <row r="152" spans="1:7" ht="14.25">
      <c r="A152" s="267"/>
      <c r="B152" s="37">
        <v>1</v>
      </c>
      <c r="C152" s="4" t="s">
        <v>12</v>
      </c>
      <c r="D152" s="10">
        <v>2.85</v>
      </c>
      <c r="E152" s="7"/>
      <c r="F152">
        <v>1</v>
      </c>
      <c r="G152">
        <v>1</v>
      </c>
    </row>
    <row r="153" spans="1:5" s="27" customFormat="1" ht="15.75">
      <c r="A153" s="34" t="s">
        <v>29</v>
      </c>
      <c r="B153" s="259"/>
      <c r="C153" s="259"/>
      <c r="D153" s="260"/>
      <c r="E153" s="26"/>
    </row>
    <row r="154" spans="1:7" ht="15.75" customHeight="1">
      <c r="A154" s="265">
        <v>7.75</v>
      </c>
      <c r="B154" s="39">
        <v>1</v>
      </c>
      <c r="C154" s="6" t="s">
        <v>14</v>
      </c>
      <c r="D154" s="10">
        <v>2.2</v>
      </c>
      <c r="E154" s="7"/>
      <c r="F154">
        <v>1</v>
      </c>
      <c r="G154">
        <v>1</v>
      </c>
    </row>
    <row r="155" spans="1:7" ht="14.25">
      <c r="A155" s="267"/>
      <c r="B155" s="40">
        <v>1</v>
      </c>
      <c r="C155" s="2" t="s">
        <v>11</v>
      </c>
      <c r="D155" s="3">
        <v>2.2</v>
      </c>
      <c r="E155" s="7"/>
      <c r="F155">
        <v>1</v>
      </c>
      <c r="G155">
        <v>1</v>
      </c>
    </row>
    <row r="156" spans="1:7" ht="14.25">
      <c r="A156" s="267"/>
      <c r="B156" s="40">
        <v>5</v>
      </c>
      <c r="C156" s="2" t="s">
        <v>15</v>
      </c>
      <c r="D156" s="3">
        <v>2.2</v>
      </c>
      <c r="E156" s="7"/>
      <c r="F156">
        <v>1</v>
      </c>
      <c r="G156">
        <v>1</v>
      </c>
    </row>
    <row r="157" spans="1:9" ht="14.25">
      <c r="A157" s="266"/>
      <c r="B157" s="41">
        <f>6/8</f>
        <v>0.75</v>
      </c>
      <c r="C157" s="4" t="s">
        <v>13</v>
      </c>
      <c r="D157" s="10">
        <v>2.2</v>
      </c>
      <c r="E157" s="7"/>
      <c r="F157">
        <v>0.625</v>
      </c>
      <c r="G157">
        <v>0.625</v>
      </c>
      <c r="I157">
        <f>5/8</f>
        <v>0.625</v>
      </c>
    </row>
    <row r="158" spans="1:5" ht="15.75" customHeight="1">
      <c r="A158" s="268" t="s">
        <v>30</v>
      </c>
      <c r="B158" s="269"/>
      <c r="C158" s="269"/>
      <c r="D158" s="270"/>
      <c r="E158" s="18"/>
    </row>
    <row r="159" spans="1:7" ht="15.75">
      <c r="A159" s="29">
        <v>2</v>
      </c>
      <c r="B159" s="36">
        <v>2</v>
      </c>
      <c r="C159" s="6" t="s">
        <v>7</v>
      </c>
      <c r="D159" s="12">
        <v>1.7</v>
      </c>
      <c r="E159" s="7"/>
      <c r="F159">
        <v>1</v>
      </c>
      <c r="G159">
        <v>1</v>
      </c>
    </row>
    <row r="160" spans="1:7" ht="15">
      <c r="A160" s="33" t="s">
        <v>32</v>
      </c>
      <c r="B160" s="256"/>
      <c r="C160" s="257"/>
      <c r="D160" s="258"/>
      <c r="E160" s="18"/>
      <c r="F160">
        <v>1</v>
      </c>
      <c r="G160">
        <v>1</v>
      </c>
    </row>
    <row r="161" spans="1:5" ht="15.75">
      <c r="A161" s="32">
        <v>1</v>
      </c>
      <c r="B161" s="35">
        <v>1</v>
      </c>
      <c r="C161" s="5" t="s">
        <v>21</v>
      </c>
      <c r="D161" s="15">
        <v>1.3</v>
      </c>
      <c r="E161" s="7"/>
    </row>
    <row r="162" spans="1:5" ht="15">
      <c r="A162" s="33" t="s">
        <v>33</v>
      </c>
      <c r="B162" s="256"/>
      <c r="C162" s="257"/>
      <c r="D162" s="258"/>
      <c r="E162" s="7"/>
    </row>
    <row r="163" spans="1:7" ht="15.75">
      <c r="A163" s="28">
        <v>2</v>
      </c>
      <c r="B163" s="42">
        <v>2</v>
      </c>
      <c r="C163" s="6" t="s">
        <v>21</v>
      </c>
      <c r="D163" s="12">
        <v>1.1</v>
      </c>
      <c r="E163" s="7"/>
      <c r="F163">
        <v>1</v>
      </c>
      <c r="G163">
        <v>0.89</v>
      </c>
    </row>
    <row r="164" spans="1:7" ht="15">
      <c r="A164" s="33" t="s">
        <v>34</v>
      </c>
      <c r="B164" s="256"/>
      <c r="C164" s="257"/>
      <c r="D164" s="258"/>
      <c r="E164" s="7"/>
      <c r="F164">
        <v>0.63</v>
      </c>
      <c r="G164">
        <v>0.68</v>
      </c>
    </row>
    <row r="165" spans="1:6" ht="15.75">
      <c r="A165" s="32">
        <f>4/8</f>
        <v>0.5</v>
      </c>
      <c r="B165" s="36">
        <v>0.5</v>
      </c>
      <c r="C165" s="6" t="s">
        <v>21</v>
      </c>
      <c r="D165" s="12">
        <v>1.1</v>
      </c>
      <c r="E165" s="7"/>
      <c r="F165">
        <f>1.1*0.68</f>
        <v>0.7480000000000001</v>
      </c>
    </row>
    <row r="166" spans="4:7" ht="12.75">
      <c r="D166" s="1"/>
      <c r="E166" s="1"/>
      <c r="F166">
        <f>SUM(F137:F165)</f>
        <v>19.353</v>
      </c>
      <c r="G166">
        <f>SUM(G137:G165)</f>
        <v>17.245</v>
      </c>
    </row>
    <row r="167" spans="4:5" ht="12.75">
      <c r="D167" s="1"/>
      <c r="E167" s="1"/>
    </row>
    <row r="168" spans="1:5" ht="12.75">
      <c r="A168" t="s">
        <v>193</v>
      </c>
      <c r="D168" s="1"/>
      <c r="E168" s="1"/>
    </row>
    <row r="169" spans="1:5" ht="12.75">
      <c r="A169" t="s">
        <v>65</v>
      </c>
      <c r="D169" s="1"/>
      <c r="E169" s="1"/>
    </row>
    <row r="170" spans="1:5" ht="12.75">
      <c r="A170" t="s">
        <v>45</v>
      </c>
      <c r="D170" s="1"/>
      <c r="E170" s="1"/>
    </row>
    <row r="171" spans="1:5" ht="12.75">
      <c r="A171" t="s">
        <v>194</v>
      </c>
      <c r="D171" s="1"/>
      <c r="E171" s="1"/>
    </row>
    <row r="172" spans="1:5" ht="12.75">
      <c r="A172" t="s">
        <v>74</v>
      </c>
      <c r="D172" s="1"/>
      <c r="E172" s="1"/>
    </row>
    <row r="173" spans="4:5" ht="12.75">
      <c r="D173" s="1"/>
      <c r="E173" s="1"/>
    </row>
    <row r="174" spans="4:5" ht="12.75">
      <c r="D174" s="1"/>
      <c r="E174" s="1"/>
    </row>
    <row r="175" ht="15">
      <c r="A175" s="48" t="s">
        <v>84</v>
      </c>
    </row>
    <row r="176" ht="15">
      <c r="A176" s="48" t="s">
        <v>85</v>
      </c>
    </row>
    <row r="177" ht="15">
      <c r="A177" s="48" t="s">
        <v>86</v>
      </c>
    </row>
    <row r="178" ht="15">
      <c r="A178" s="48" t="s">
        <v>87</v>
      </c>
    </row>
    <row r="179" spans="4:5" ht="12.75">
      <c r="D179" s="1"/>
      <c r="E179" s="1"/>
    </row>
    <row r="180" spans="4:5" ht="12.75">
      <c r="D180" s="1"/>
      <c r="E180" s="1"/>
    </row>
    <row r="181" spans="1:5" ht="18">
      <c r="A181" s="16" t="s">
        <v>24</v>
      </c>
      <c r="D181" s="1"/>
      <c r="E181" s="1"/>
    </row>
    <row r="182" spans="1:5" ht="18">
      <c r="A182" s="16" t="s">
        <v>67</v>
      </c>
      <c r="D182" s="1"/>
      <c r="E182" s="1"/>
    </row>
    <row r="183" spans="4:5" ht="12.75">
      <c r="D183" s="44" t="s">
        <v>190</v>
      </c>
      <c r="E183" s="1"/>
    </row>
    <row r="184" spans="1:5" ht="12.75">
      <c r="A184" t="s">
        <v>191</v>
      </c>
      <c r="D184" s="44"/>
      <c r="E184" s="1"/>
    </row>
    <row r="185" spans="1:5" ht="18" customHeight="1">
      <c r="A185" s="47" t="s">
        <v>88</v>
      </c>
      <c r="D185" s="44"/>
      <c r="E185" s="1"/>
    </row>
    <row r="186" spans="4:5" ht="12.75">
      <c r="D186" s="44"/>
      <c r="E186" s="1"/>
    </row>
    <row r="187" spans="1:5" ht="14.25">
      <c r="A187" s="43" t="s">
        <v>22</v>
      </c>
      <c r="D187" s="1"/>
      <c r="E187" s="1"/>
    </row>
    <row r="188" spans="4:5" ht="12.75">
      <c r="D188" s="1"/>
      <c r="E188" s="1"/>
    </row>
    <row r="189" spans="4:5" ht="12.75">
      <c r="D189" s="1"/>
      <c r="E189" s="1"/>
    </row>
    <row r="190" spans="1:5" ht="12.75">
      <c r="A190" s="20" t="s">
        <v>0</v>
      </c>
      <c r="B190" s="20" t="s">
        <v>1</v>
      </c>
      <c r="C190" s="20" t="s">
        <v>2</v>
      </c>
      <c r="D190" s="21" t="s">
        <v>28</v>
      </c>
      <c r="E190" s="1"/>
    </row>
    <row r="191" spans="1:5" ht="15">
      <c r="A191" s="33" t="s">
        <v>78</v>
      </c>
      <c r="B191" s="257"/>
      <c r="C191" s="257"/>
      <c r="D191" s="258"/>
      <c r="E191" s="1"/>
    </row>
    <row r="192" spans="1:7" ht="15.75">
      <c r="A192" s="29">
        <v>1</v>
      </c>
      <c r="B192" s="45">
        <v>1</v>
      </c>
      <c r="C192" s="5" t="s">
        <v>19</v>
      </c>
      <c r="D192" s="15">
        <v>5</v>
      </c>
      <c r="E192" s="7"/>
      <c r="F192">
        <v>1</v>
      </c>
      <c r="G192">
        <v>0.9</v>
      </c>
    </row>
    <row r="193" spans="1:7" ht="15">
      <c r="A193" s="33" t="s">
        <v>31</v>
      </c>
      <c r="B193" s="257"/>
      <c r="C193" s="257"/>
      <c r="D193" s="258"/>
      <c r="E193" s="7"/>
      <c r="F193">
        <v>0.8</v>
      </c>
      <c r="G193">
        <v>0.675</v>
      </c>
    </row>
    <row r="194" spans="1:7" ht="12.75">
      <c r="A194" s="265">
        <v>1.35</v>
      </c>
      <c r="B194" s="23">
        <v>0.35</v>
      </c>
      <c r="C194" s="6" t="s">
        <v>13</v>
      </c>
      <c r="D194" s="12">
        <v>2.3</v>
      </c>
      <c r="E194" s="7" t="s">
        <v>40</v>
      </c>
      <c r="F194">
        <v>0.8</v>
      </c>
      <c r="G194">
        <v>0.675</v>
      </c>
    </row>
    <row r="195" spans="1:7" ht="12.75">
      <c r="A195" s="266"/>
      <c r="B195" s="24">
        <v>1</v>
      </c>
      <c r="C195" s="4" t="s">
        <v>69</v>
      </c>
      <c r="D195" s="10">
        <v>2.2</v>
      </c>
      <c r="E195" s="7"/>
      <c r="F195">
        <v>0.8</v>
      </c>
      <c r="G195">
        <v>0.675</v>
      </c>
    </row>
    <row r="196" spans="1:5" ht="15">
      <c r="A196" s="33" t="s">
        <v>4</v>
      </c>
      <c r="B196" s="257"/>
      <c r="C196" s="257"/>
      <c r="D196" s="258"/>
      <c r="E196" s="7"/>
    </row>
    <row r="197" spans="1:7" ht="15.75">
      <c r="A197" s="29">
        <v>0.56</v>
      </c>
      <c r="B197" s="22">
        <v>0.56</v>
      </c>
      <c r="C197" s="14" t="s">
        <v>7</v>
      </c>
      <c r="D197" s="12">
        <v>1.7</v>
      </c>
      <c r="E197" s="19"/>
      <c r="F197">
        <f>1.7*0.5</f>
        <v>0.85</v>
      </c>
      <c r="G197">
        <v>0.5</v>
      </c>
    </row>
    <row r="198" spans="1:5" ht="15">
      <c r="A198" s="33" t="s">
        <v>5</v>
      </c>
      <c r="B198" s="261"/>
      <c r="C198" s="261"/>
      <c r="D198" s="262"/>
      <c r="E198" s="19"/>
    </row>
    <row r="199" spans="1:7" ht="15.75">
      <c r="A199" s="29">
        <v>0.3</v>
      </c>
      <c r="B199" s="22">
        <v>0.3</v>
      </c>
      <c r="C199" s="5" t="s">
        <v>23</v>
      </c>
      <c r="D199" s="12">
        <v>2.75</v>
      </c>
      <c r="E199" s="7"/>
      <c r="F199">
        <f>2.75*0.3</f>
        <v>0.825</v>
      </c>
      <c r="G199">
        <v>0.3</v>
      </c>
    </row>
    <row r="200" spans="1:5" s="27" customFormat="1" ht="15.75">
      <c r="A200" s="33" t="s">
        <v>6</v>
      </c>
      <c r="B200" s="259"/>
      <c r="C200" s="259"/>
      <c r="D200" s="260"/>
      <c r="E200" s="26"/>
    </row>
    <row r="201" spans="1:7" ht="12.75">
      <c r="A201" s="265">
        <v>9</v>
      </c>
      <c r="B201" s="23">
        <v>1</v>
      </c>
      <c r="C201" s="6" t="s">
        <v>9</v>
      </c>
      <c r="D201" s="12">
        <v>3.8</v>
      </c>
      <c r="E201" s="7"/>
      <c r="F201">
        <v>1</v>
      </c>
      <c r="G201">
        <v>1</v>
      </c>
    </row>
    <row r="202" spans="1:7" ht="12.75">
      <c r="A202" s="267"/>
      <c r="B202" s="139">
        <v>1</v>
      </c>
      <c r="C202" s="2" t="s">
        <v>17</v>
      </c>
      <c r="D202" s="3">
        <v>3.6</v>
      </c>
      <c r="E202" s="7"/>
      <c r="F202">
        <v>1</v>
      </c>
      <c r="G202">
        <v>1</v>
      </c>
    </row>
    <row r="203" spans="1:7" ht="12.75">
      <c r="A203" s="267"/>
      <c r="B203" s="139">
        <v>1</v>
      </c>
      <c r="C203" s="2" t="s">
        <v>18</v>
      </c>
      <c r="D203" s="3">
        <v>3.23</v>
      </c>
      <c r="E203" s="7"/>
      <c r="F203">
        <v>1</v>
      </c>
      <c r="G203">
        <v>1</v>
      </c>
    </row>
    <row r="204" spans="1:7" ht="12.75">
      <c r="A204" s="267"/>
      <c r="B204" s="139">
        <v>3</v>
      </c>
      <c r="C204" s="2" t="s">
        <v>10</v>
      </c>
      <c r="D204" s="3">
        <v>3.06</v>
      </c>
      <c r="E204" s="7"/>
      <c r="F204">
        <v>1</v>
      </c>
      <c r="G204">
        <v>1</v>
      </c>
    </row>
    <row r="205" spans="1:7" ht="12.75">
      <c r="A205" s="267"/>
      <c r="B205" s="139">
        <v>1</v>
      </c>
      <c r="C205" s="2" t="s">
        <v>19</v>
      </c>
      <c r="D205" s="3">
        <v>3.12</v>
      </c>
      <c r="E205" s="7"/>
      <c r="F205">
        <v>1</v>
      </c>
      <c r="G205">
        <v>1</v>
      </c>
    </row>
    <row r="206" spans="1:7" ht="12.75">
      <c r="A206" s="267"/>
      <c r="B206" s="139">
        <v>2</v>
      </c>
      <c r="C206" s="2" t="s">
        <v>20</v>
      </c>
      <c r="D206" s="3">
        <v>2.95</v>
      </c>
      <c r="E206" s="7"/>
      <c r="F206">
        <v>1</v>
      </c>
      <c r="G206">
        <v>1</v>
      </c>
    </row>
    <row r="207" spans="1:5" s="27" customFormat="1" ht="15.75">
      <c r="A207" s="34" t="s">
        <v>29</v>
      </c>
      <c r="B207" s="259"/>
      <c r="C207" s="259"/>
      <c r="D207" s="260"/>
      <c r="E207" s="26"/>
    </row>
    <row r="208" spans="1:7" ht="15.75" customHeight="1">
      <c r="A208" s="265">
        <v>8.13</v>
      </c>
      <c r="B208" s="140">
        <v>1</v>
      </c>
      <c r="C208" s="6" t="s">
        <v>14</v>
      </c>
      <c r="D208" s="10">
        <v>2.2</v>
      </c>
      <c r="E208" s="7"/>
      <c r="F208">
        <v>1</v>
      </c>
      <c r="G208">
        <v>1</v>
      </c>
    </row>
    <row r="209" spans="1:7" ht="12.75">
      <c r="A209" s="267"/>
      <c r="B209" s="141">
        <v>1</v>
      </c>
      <c r="C209" s="2" t="s">
        <v>11</v>
      </c>
      <c r="D209" s="3">
        <v>2.2</v>
      </c>
      <c r="E209" s="7"/>
      <c r="F209">
        <v>1</v>
      </c>
      <c r="G209">
        <v>1</v>
      </c>
    </row>
    <row r="210" spans="1:5" ht="12.75">
      <c r="A210" s="267"/>
      <c r="B210" s="141">
        <v>0.38</v>
      </c>
      <c r="C210" s="2" t="s">
        <v>15</v>
      </c>
      <c r="D210" s="3">
        <v>2.2</v>
      </c>
      <c r="E210" s="7"/>
    </row>
    <row r="211" spans="1:7" ht="12.75">
      <c r="A211" s="267"/>
      <c r="B211" s="141">
        <v>5</v>
      </c>
      <c r="C211" s="2" t="s">
        <v>15</v>
      </c>
      <c r="D211" s="3">
        <v>2.2</v>
      </c>
      <c r="E211" s="7"/>
      <c r="F211">
        <v>1</v>
      </c>
      <c r="G211">
        <v>1</v>
      </c>
    </row>
    <row r="212" spans="1:7" ht="12.75">
      <c r="A212" s="267"/>
      <c r="B212" s="142">
        <v>0.75</v>
      </c>
      <c r="C212" s="4" t="s">
        <v>13</v>
      </c>
      <c r="D212" s="10">
        <v>2.2</v>
      </c>
      <c r="E212" s="7"/>
      <c r="F212">
        <v>0.625</v>
      </c>
      <c r="G212">
        <v>0.625</v>
      </c>
    </row>
    <row r="213" spans="1:5" ht="15">
      <c r="A213" s="33" t="s">
        <v>30</v>
      </c>
      <c r="B213" s="263"/>
      <c r="C213" s="263"/>
      <c r="D213" s="264"/>
      <c r="E213" s="7"/>
    </row>
    <row r="214" spans="1:7" ht="12.75">
      <c r="A214" s="267">
        <f>2.17+0.24</f>
        <v>2.41</v>
      </c>
      <c r="B214" s="23">
        <v>2</v>
      </c>
      <c r="C214" s="6" t="s">
        <v>7</v>
      </c>
      <c r="D214" s="12">
        <v>1.7</v>
      </c>
      <c r="E214" s="7"/>
      <c r="F214">
        <v>1</v>
      </c>
      <c r="G214">
        <v>1</v>
      </c>
    </row>
    <row r="215" spans="1:7" ht="12.75">
      <c r="A215" s="267"/>
      <c r="B215" s="24">
        <v>0.41</v>
      </c>
      <c r="C215" s="4" t="s">
        <v>7</v>
      </c>
      <c r="D215" s="10">
        <v>1.7</v>
      </c>
      <c r="E215" s="7"/>
      <c r="F215">
        <f>1.7*0.29</f>
        <v>0.49299999999999994</v>
      </c>
      <c r="G215">
        <v>1</v>
      </c>
    </row>
    <row r="216" spans="1:5" ht="15">
      <c r="A216" s="8" t="s">
        <v>35</v>
      </c>
      <c r="B216" s="257"/>
      <c r="C216" s="257"/>
      <c r="D216" s="258"/>
      <c r="E216" s="7"/>
    </row>
    <row r="217" spans="1:7" ht="15.75">
      <c r="A217" s="29">
        <v>0.83</v>
      </c>
      <c r="B217" s="22">
        <v>1</v>
      </c>
      <c r="C217" s="5" t="s">
        <v>21</v>
      </c>
      <c r="D217" s="15">
        <v>1.3</v>
      </c>
      <c r="E217" s="7"/>
      <c r="F217">
        <v>1</v>
      </c>
      <c r="G217">
        <v>1</v>
      </c>
    </row>
    <row r="218" spans="1:5" ht="15">
      <c r="A218" s="33" t="s">
        <v>33</v>
      </c>
      <c r="B218" s="257"/>
      <c r="C218" s="257"/>
      <c r="D218" s="258"/>
      <c r="E218" s="7"/>
    </row>
    <row r="219" spans="1:7" ht="12.75">
      <c r="A219" s="265">
        <v>1.49</v>
      </c>
      <c r="B219" s="25">
        <v>0.89</v>
      </c>
      <c r="C219" s="6" t="s">
        <v>21</v>
      </c>
      <c r="D219" s="10">
        <v>1.1</v>
      </c>
      <c r="E219" s="7"/>
      <c r="F219">
        <f>1.1*0.89</f>
        <v>0.9790000000000001</v>
      </c>
      <c r="G219">
        <v>0.89</v>
      </c>
    </row>
    <row r="220" spans="1:7" ht="12.75">
      <c r="A220" s="267"/>
      <c r="B220" s="24">
        <v>0.6</v>
      </c>
      <c r="C220" s="4" t="s">
        <v>21</v>
      </c>
      <c r="D220" s="10">
        <v>1.1</v>
      </c>
      <c r="E220" s="7"/>
      <c r="F220">
        <f>1.1*0.6</f>
        <v>0.66</v>
      </c>
      <c r="G220">
        <v>0.6</v>
      </c>
    </row>
    <row r="221" spans="1:5" ht="12.75">
      <c r="A221" s="8" t="s">
        <v>34</v>
      </c>
      <c r="B221" s="257"/>
      <c r="C221" s="257"/>
      <c r="D221" s="258"/>
      <c r="E221" s="7"/>
    </row>
    <row r="222" spans="1:7" ht="15.75">
      <c r="A222" s="30">
        <v>0.76</v>
      </c>
      <c r="B222" s="25">
        <v>0.76</v>
      </c>
      <c r="C222" s="6" t="s">
        <v>21</v>
      </c>
      <c r="D222" s="3">
        <v>1.1</v>
      </c>
      <c r="E222" s="7"/>
      <c r="F222">
        <f>1.1*0.68</f>
        <v>0.7480000000000001</v>
      </c>
      <c r="G222">
        <v>0.68</v>
      </c>
    </row>
    <row r="223" spans="4:5" ht="12.75">
      <c r="D223" s="1"/>
      <c r="E223" s="1"/>
    </row>
    <row r="224" spans="4:5" ht="12.75">
      <c r="D224" s="1"/>
      <c r="E224" s="1"/>
    </row>
    <row r="225" spans="1:5" ht="12.75">
      <c r="A225" t="s">
        <v>193</v>
      </c>
      <c r="D225" s="1"/>
      <c r="E225" s="1"/>
    </row>
    <row r="226" spans="1:6" ht="12.75">
      <c r="A226" t="s">
        <v>62</v>
      </c>
      <c r="D226" s="1"/>
      <c r="E226" s="1"/>
      <c r="F226">
        <f>98224+83690-152394-76197-152394-152394</f>
        <v>-351465</v>
      </c>
    </row>
    <row r="227" spans="1:5" ht="12.75">
      <c r="A227" t="s">
        <v>63</v>
      </c>
      <c r="D227" s="1"/>
      <c r="E227" s="1"/>
    </row>
    <row r="228" spans="1:5" ht="12.75">
      <c r="A228" t="s">
        <v>64</v>
      </c>
      <c r="D228" s="1"/>
      <c r="E228" s="1"/>
    </row>
    <row r="229" spans="1:5" ht="12.75">
      <c r="A229" s="46" t="s">
        <v>192</v>
      </c>
      <c r="D229" s="1"/>
      <c r="E229" s="1"/>
    </row>
    <row r="256" s="154" customFormat="1" ht="12.75">
      <c r="A256" s="155">
        <v>38961</v>
      </c>
    </row>
    <row r="258" ht="15">
      <c r="A258" s="48" t="s">
        <v>84</v>
      </c>
    </row>
    <row r="259" ht="15">
      <c r="A259" s="48" t="s">
        <v>87</v>
      </c>
    </row>
    <row r="260" ht="15">
      <c r="A260" s="48" t="s">
        <v>85</v>
      </c>
    </row>
    <row r="261" ht="15">
      <c r="A261" s="48" t="s">
        <v>86</v>
      </c>
    </row>
    <row r="262" ht="15">
      <c r="A262" s="48" t="s">
        <v>87</v>
      </c>
    </row>
    <row r="263" spans="4:5" ht="12.75">
      <c r="D263" s="1"/>
      <c r="E263" s="1"/>
    </row>
    <row r="264" spans="4:5" ht="12.75">
      <c r="D264" s="1"/>
      <c r="E264" s="1"/>
    </row>
    <row r="265" spans="1:5" ht="18">
      <c r="A265" s="16" t="s">
        <v>24</v>
      </c>
      <c r="D265" s="1"/>
      <c r="E265" s="1"/>
    </row>
    <row r="266" spans="1:5" ht="18">
      <c r="A266" s="16" t="s">
        <v>67</v>
      </c>
      <c r="D266" s="1"/>
      <c r="E266" s="1"/>
    </row>
    <row r="267" spans="4:5" ht="12.75">
      <c r="D267" s="44" t="s">
        <v>212</v>
      </c>
      <c r="E267" s="1"/>
    </row>
    <row r="268" spans="4:5" ht="12.75">
      <c r="D268" s="44"/>
      <c r="E268" s="1"/>
    </row>
    <row r="269" spans="1:5" ht="18" customHeight="1">
      <c r="A269" s="47" t="s">
        <v>88</v>
      </c>
      <c r="D269" s="44"/>
      <c r="E269" s="1"/>
    </row>
    <row r="270" spans="4:5" ht="12.75">
      <c r="D270" s="44"/>
      <c r="E270" s="1"/>
    </row>
    <row r="271" spans="1:5" ht="14.25">
      <c r="A271" s="43" t="s">
        <v>22</v>
      </c>
      <c r="D271" s="1"/>
      <c r="E271" s="1"/>
    </row>
    <row r="272" spans="4:5" ht="12.75">
      <c r="D272" s="1"/>
      <c r="E272" s="1"/>
    </row>
    <row r="273" spans="4:5" ht="12.75">
      <c r="D273" s="1"/>
      <c r="E273" s="1"/>
    </row>
    <row r="274" spans="1:5" ht="12.75">
      <c r="A274" s="20" t="s">
        <v>0</v>
      </c>
      <c r="B274" s="20" t="s">
        <v>1</v>
      </c>
      <c r="C274" s="20" t="s">
        <v>2</v>
      </c>
      <c r="D274" s="21" t="s">
        <v>28</v>
      </c>
      <c r="E274" s="1"/>
    </row>
    <row r="275" spans="1:5" ht="15">
      <c r="A275" s="33" t="s">
        <v>78</v>
      </c>
      <c r="B275" s="257"/>
      <c r="C275" s="257"/>
      <c r="D275" s="258"/>
      <c r="E275" s="1"/>
    </row>
    <row r="276" spans="1:7" ht="15.75">
      <c r="A276" s="29">
        <v>0.55</v>
      </c>
      <c r="B276" s="45">
        <v>0.55</v>
      </c>
      <c r="C276" s="5" t="s">
        <v>19</v>
      </c>
      <c r="D276" s="15">
        <v>5</v>
      </c>
      <c r="E276" s="7" t="s">
        <v>40</v>
      </c>
      <c r="F276">
        <v>1</v>
      </c>
      <c r="G276">
        <v>0.9</v>
      </c>
    </row>
    <row r="277" spans="1:5" ht="15.75">
      <c r="A277" s="31">
        <v>0.34</v>
      </c>
      <c r="B277" s="156" t="s">
        <v>213</v>
      </c>
      <c r="C277" s="65"/>
      <c r="D277" s="157"/>
      <c r="E277" s="7"/>
    </row>
    <row r="278" spans="1:5" ht="15.75">
      <c r="A278" s="31">
        <v>0.11</v>
      </c>
      <c r="B278" s="156"/>
      <c r="C278" s="65"/>
      <c r="D278" s="157"/>
      <c r="E278" s="7"/>
    </row>
    <row r="279" spans="1:7" ht="15">
      <c r="A279" s="33" t="s">
        <v>31</v>
      </c>
      <c r="B279" s="257"/>
      <c r="C279" s="257"/>
      <c r="D279" s="258"/>
      <c r="E279" s="7"/>
      <c r="F279">
        <v>0.8</v>
      </c>
      <c r="G279">
        <v>0.675</v>
      </c>
    </row>
    <row r="280" spans="1:7" ht="12.75">
      <c r="A280" s="265">
        <v>1.2</v>
      </c>
      <c r="B280" s="23">
        <v>0.6</v>
      </c>
      <c r="C280" s="6" t="s">
        <v>13</v>
      </c>
      <c r="D280" s="12">
        <v>2.3</v>
      </c>
      <c r="E280" s="7" t="s">
        <v>41</v>
      </c>
      <c r="F280">
        <v>0.8</v>
      </c>
      <c r="G280">
        <v>0.675</v>
      </c>
    </row>
    <row r="281" spans="1:7" ht="12.75">
      <c r="A281" s="266"/>
      <c r="B281" s="24">
        <v>0.6</v>
      </c>
      <c r="C281" s="4" t="s">
        <v>69</v>
      </c>
      <c r="D281" s="10">
        <v>2.2</v>
      </c>
      <c r="E281" s="7"/>
      <c r="F281">
        <v>0.8</v>
      </c>
      <c r="G281">
        <v>0.675</v>
      </c>
    </row>
    <row r="282" spans="1:5" ht="15">
      <c r="A282" s="33" t="s">
        <v>4</v>
      </c>
      <c r="B282" s="257"/>
      <c r="C282" s="257"/>
      <c r="D282" s="258"/>
      <c r="E282" s="7"/>
    </row>
    <row r="283" spans="1:7" ht="15.75">
      <c r="A283" s="29">
        <v>0.44</v>
      </c>
      <c r="B283" s="22">
        <v>0.44</v>
      </c>
      <c r="C283" s="14" t="s">
        <v>7</v>
      </c>
      <c r="D283" s="12">
        <v>1.7</v>
      </c>
      <c r="E283" s="19"/>
      <c r="F283">
        <f>1.7*0.5</f>
        <v>0.85</v>
      </c>
      <c r="G283">
        <v>0.5</v>
      </c>
    </row>
    <row r="284" spans="1:5" ht="15">
      <c r="A284" s="33" t="s">
        <v>5</v>
      </c>
      <c r="B284" s="261"/>
      <c r="C284" s="261"/>
      <c r="D284" s="262"/>
      <c r="E284" s="19"/>
    </row>
    <row r="285" spans="1:7" ht="15.75">
      <c r="A285" s="29">
        <v>0.3</v>
      </c>
      <c r="B285" s="22">
        <v>0.3</v>
      </c>
      <c r="C285" s="5" t="s">
        <v>23</v>
      </c>
      <c r="D285" s="12">
        <v>2.75</v>
      </c>
      <c r="E285" s="7"/>
      <c r="F285">
        <f>2.75*0.3</f>
        <v>0.825</v>
      </c>
      <c r="G285">
        <v>0.3</v>
      </c>
    </row>
    <row r="286" spans="1:5" s="27" customFormat="1" ht="15.75">
      <c r="A286" s="33" t="s">
        <v>6</v>
      </c>
      <c r="B286" s="259"/>
      <c r="C286" s="259"/>
      <c r="D286" s="260"/>
      <c r="E286" s="26"/>
    </row>
    <row r="287" spans="1:7" ht="12.75">
      <c r="A287" s="265">
        <v>8</v>
      </c>
      <c r="B287" s="6">
        <v>1</v>
      </c>
      <c r="C287" s="6" t="s">
        <v>9</v>
      </c>
      <c r="D287" s="12">
        <v>3.8</v>
      </c>
      <c r="E287" s="7"/>
      <c r="F287">
        <v>1</v>
      </c>
      <c r="G287">
        <v>1</v>
      </c>
    </row>
    <row r="288" spans="1:7" ht="12.75">
      <c r="A288" s="267"/>
      <c r="B288" s="2">
        <v>1</v>
      </c>
      <c r="C288" s="2" t="s">
        <v>17</v>
      </c>
      <c r="D288" s="3">
        <v>3.6</v>
      </c>
      <c r="E288" s="7"/>
      <c r="F288">
        <v>1</v>
      </c>
      <c r="G288">
        <v>1</v>
      </c>
    </row>
    <row r="289" spans="1:7" ht="12.75">
      <c r="A289" s="267"/>
      <c r="B289" s="2">
        <v>1</v>
      </c>
      <c r="C289" s="2" t="s">
        <v>18</v>
      </c>
      <c r="D289" s="3">
        <v>3.23</v>
      </c>
      <c r="E289" s="7"/>
      <c r="F289">
        <v>1</v>
      </c>
      <c r="G289">
        <v>1</v>
      </c>
    </row>
    <row r="290" spans="1:7" ht="12.75">
      <c r="A290" s="267"/>
      <c r="B290" s="2">
        <v>3</v>
      </c>
      <c r="C290" s="2" t="s">
        <v>10</v>
      </c>
      <c r="D290" s="3">
        <v>3.06</v>
      </c>
      <c r="E290" s="7"/>
      <c r="F290">
        <v>1</v>
      </c>
      <c r="G290">
        <v>1</v>
      </c>
    </row>
    <row r="291" spans="1:7" ht="12.75">
      <c r="A291" s="267"/>
      <c r="B291" s="2">
        <v>1</v>
      </c>
      <c r="C291" s="2" t="s">
        <v>19</v>
      </c>
      <c r="D291" s="3">
        <v>3.12</v>
      </c>
      <c r="E291" s="7"/>
      <c r="F291">
        <v>1</v>
      </c>
      <c r="G291">
        <v>1</v>
      </c>
    </row>
    <row r="292" spans="1:7" ht="12.75">
      <c r="A292" s="267"/>
      <c r="B292" s="2">
        <v>1</v>
      </c>
      <c r="C292" s="2" t="s">
        <v>20</v>
      </c>
      <c r="D292" s="3">
        <v>2.95</v>
      </c>
      <c r="E292" s="7"/>
      <c r="F292">
        <v>1</v>
      </c>
      <c r="G292">
        <v>1</v>
      </c>
    </row>
    <row r="293" spans="1:5" s="27" customFormat="1" ht="15.75">
      <c r="A293" s="34" t="s">
        <v>29</v>
      </c>
      <c r="B293" s="259"/>
      <c r="C293" s="259"/>
      <c r="D293" s="260"/>
      <c r="E293" s="26"/>
    </row>
    <row r="294" spans="1:7" ht="15.75" customHeight="1">
      <c r="A294" s="265">
        <v>7.75</v>
      </c>
      <c r="B294" s="13">
        <v>1</v>
      </c>
      <c r="C294" s="6" t="s">
        <v>14</v>
      </c>
      <c r="D294" s="10">
        <v>2.2</v>
      </c>
      <c r="E294" s="7"/>
      <c r="F294">
        <v>1</v>
      </c>
      <c r="G294">
        <v>1</v>
      </c>
    </row>
    <row r="295" spans="1:7" ht="12.75">
      <c r="A295" s="267"/>
      <c r="B295" s="9">
        <v>1</v>
      </c>
      <c r="C295" s="2" t="s">
        <v>11</v>
      </c>
      <c r="D295" s="3">
        <v>2.2</v>
      </c>
      <c r="E295" s="7"/>
      <c r="F295">
        <v>1</v>
      </c>
      <c r="G295">
        <v>1</v>
      </c>
    </row>
    <row r="296" spans="1:7" ht="12.75">
      <c r="A296" s="267"/>
      <c r="B296" s="9">
        <v>5</v>
      </c>
      <c r="C296" s="2" t="s">
        <v>15</v>
      </c>
      <c r="D296" s="3">
        <v>2.2</v>
      </c>
      <c r="E296" s="7"/>
      <c r="F296">
        <v>1</v>
      </c>
      <c r="G296">
        <v>1</v>
      </c>
    </row>
    <row r="297" spans="1:5" ht="12.75">
      <c r="A297" s="267"/>
      <c r="B297" s="11">
        <v>0.5</v>
      </c>
      <c r="C297" s="2" t="s">
        <v>15</v>
      </c>
      <c r="D297" s="10">
        <v>2.2</v>
      </c>
      <c r="E297" s="7"/>
    </row>
    <row r="298" spans="1:7" ht="12.75">
      <c r="A298" s="267"/>
      <c r="B298" s="11">
        <v>0.25</v>
      </c>
      <c r="C298" s="4" t="s">
        <v>214</v>
      </c>
      <c r="D298" s="10">
        <v>2.2</v>
      </c>
      <c r="E298" s="7"/>
      <c r="F298">
        <v>0.625</v>
      </c>
      <c r="G298">
        <v>0.625</v>
      </c>
    </row>
    <row r="299" spans="1:5" ht="15">
      <c r="A299" s="33" t="s">
        <v>30</v>
      </c>
      <c r="B299" s="263"/>
      <c r="C299" s="263"/>
      <c r="D299" s="264"/>
      <c r="E299" s="7"/>
    </row>
    <row r="300" spans="1:7" ht="12.75">
      <c r="A300" s="267">
        <v>2.17</v>
      </c>
      <c r="B300" s="23">
        <v>2</v>
      </c>
      <c r="C300" s="6" t="s">
        <v>7</v>
      </c>
      <c r="D300" s="12">
        <v>1.7</v>
      </c>
      <c r="E300" s="7"/>
      <c r="F300">
        <v>1</v>
      </c>
      <c r="G300">
        <v>1</v>
      </c>
    </row>
    <row r="301" spans="1:7" ht="12.75">
      <c r="A301" s="267"/>
      <c r="B301" s="24">
        <v>0.17</v>
      </c>
      <c r="C301" s="4" t="s">
        <v>7</v>
      </c>
      <c r="D301" s="10">
        <v>1.7</v>
      </c>
      <c r="E301" s="7"/>
      <c r="F301">
        <f>1.7*0.29</f>
        <v>0.49299999999999994</v>
      </c>
      <c r="G301">
        <v>1</v>
      </c>
    </row>
    <row r="302" spans="1:5" ht="15">
      <c r="A302" s="8" t="s">
        <v>35</v>
      </c>
      <c r="B302" s="257"/>
      <c r="C302" s="257"/>
      <c r="D302" s="258"/>
      <c r="E302" s="7"/>
    </row>
    <row r="303" spans="1:7" ht="15.75">
      <c r="A303" s="29">
        <v>0.83</v>
      </c>
      <c r="B303" s="22">
        <v>1</v>
      </c>
      <c r="C303" s="5" t="s">
        <v>21</v>
      </c>
      <c r="D303" s="15">
        <v>1.3</v>
      </c>
      <c r="E303" s="7"/>
      <c r="F303">
        <v>1</v>
      </c>
      <c r="G303">
        <v>1</v>
      </c>
    </row>
    <row r="304" spans="1:5" ht="15">
      <c r="A304" s="33" t="s">
        <v>33</v>
      </c>
      <c r="B304" s="257"/>
      <c r="C304" s="257"/>
      <c r="D304" s="258"/>
      <c r="E304" s="7"/>
    </row>
    <row r="305" spans="1:7" ht="12.75">
      <c r="A305" s="265">
        <v>1.49</v>
      </c>
      <c r="B305" s="25">
        <v>0.89</v>
      </c>
      <c r="C305" s="6" t="s">
        <v>21</v>
      </c>
      <c r="D305" s="10">
        <v>1.1</v>
      </c>
      <c r="E305" s="7"/>
      <c r="F305">
        <f>1.1*0.89</f>
        <v>0.9790000000000001</v>
      </c>
      <c r="G305">
        <v>0.89</v>
      </c>
    </row>
    <row r="306" spans="1:7" ht="12.75">
      <c r="A306" s="267"/>
      <c r="B306" s="24">
        <v>0.6</v>
      </c>
      <c r="C306" s="4" t="s">
        <v>21</v>
      </c>
      <c r="D306" s="10">
        <v>1.1</v>
      </c>
      <c r="E306" s="7"/>
      <c r="F306">
        <f>1.1*0.6</f>
        <v>0.66</v>
      </c>
      <c r="G306">
        <v>0.6</v>
      </c>
    </row>
    <row r="307" spans="1:5" ht="12.75">
      <c r="A307" s="8" t="s">
        <v>34</v>
      </c>
      <c r="B307" s="257"/>
      <c r="C307" s="257"/>
      <c r="D307" s="258"/>
      <c r="E307" s="7"/>
    </row>
    <row r="308" spans="1:7" ht="15.75">
      <c r="A308" s="30">
        <v>0.71</v>
      </c>
      <c r="B308" s="25">
        <v>0.71</v>
      </c>
      <c r="C308" s="6" t="s">
        <v>21</v>
      </c>
      <c r="D308" s="3">
        <v>1.1</v>
      </c>
      <c r="E308" s="7"/>
      <c r="F308">
        <f>1.1*0.68</f>
        <v>0.7480000000000001</v>
      </c>
      <c r="G308">
        <v>0.68</v>
      </c>
    </row>
    <row r="309" spans="4:5" ht="12.75">
      <c r="D309" s="1"/>
      <c r="E309" s="1"/>
    </row>
    <row r="310" spans="1:7" ht="12.75">
      <c r="A310" t="s">
        <v>42</v>
      </c>
      <c r="D310" s="1"/>
      <c r="E310" s="1"/>
      <c r="F310">
        <f>SUM(F276:F309)</f>
        <v>19.58</v>
      </c>
      <c r="G310">
        <f>SUM(G276:G309)</f>
        <v>18.520000000000003</v>
      </c>
    </row>
    <row r="311" spans="1:5" ht="12.75">
      <c r="A311" t="s">
        <v>195</v>
      </c>
      <c r="D311" s="1"/>
      <c r="E311" s="1"/>
    </row>
    <row r="312" spans="1:5" ht="12.75">
      <c r="A312" t="s">
        <v>196</v>
      </c>
      <c r="D312" s="1"/>
      <c r="E312" s="1"/>
    </row>
    <row r="313" spans="1:5" ht="12.75">
      <c r="A313" s="46" t="s">
        <v>72</v>
      </c>
      <c r="D313" s="1"/>
      <c r="E313" s="1"/>
    </row>
    <row r="314" spans="4:5" ht="12.75">
      <c r="D314" s="1"/>
      <c r="E314" s="1"/>
    </row>
    <row r="315" spans="1:5" ht="12.75">
      <c r="A315" t="s">
        <v>44</v>
      </c>
      <c r="D315" s="1"/>
      <c r="E315" s="1"/>
    </row>
    <row r="316" spans="1:5" ht="12.75">
      <c r="A316" t="s">
        <v>62</v>
      </c>
      <c r="D316" s="1"/>
      <c r="E316" s="1"/>
    </row>
    <row r="317" spans="1:5" ht="12.75">
      <c r="A317" t="s">
        <v>63</v>
      </c>
      <c r="D317" s="1"/>
      <c r="E317" s="1"/>
    </row>
    <row r="318" spans="1:5" ht="12.75">
      <c r="A318" t="s">
        <v>64</v>
      </c>
      <c r="D318" s="1"/>
      <c r="E318" s="1"/>
    </row>
    <row r="319" spans="1:5" ht="12.75">
      <c r="A319" s="46" t="s">
        <v>73</v>
      </c>
      <c r="D319" s="1"/>
      <c r="E319" s="1"/>
    </row>
    <row r="325" ht="15">
      <c r="A325" s="48" t="s">
        <v>84</v>
      </c>
    </row>
    <row r="326" ht="15">
      <c r="A326" s="48" t="s">
        <v>87</v>
      </c>
    </row>
    <row r="327" ht="15">
      <c r="A327" s="48" t="s">
        <v>85</v>
      </c>
    </row>
    <row r="328" ht="15">
      <c r="A328" s="48" t="s">
        <v>86</v>
      </c>
    </row>
    <row r="329" ht="15">
      <c r="A329" s="48" t="s">
        <v>87</v>
      </c>
    </row>
    <row r="330" spans="4:5" ht="12.75">
      <c r="D330" s="1"/>
      <c r="E330" s="1"/>
    </row>
    <row r="331" spans="4:5" ht="12.75">
      <c r="D331" s="1"/>
      <c r="E331" s="1"/>
    </row>
    <row r="332" spans="1:5" ht="18">
      <c r="A332" s="16" t="s">
        <v>24</v>
      </c>
      <c r="D332" s="1"/>
      <c r="E332" s="1"/>
    </row>
    <row r="333" spans="1:5" ht="18">
      <c r="A333" s="16" t="s">
        <v>67</v>
      </c>
      <c r="D333" s="1"/>
      <c r="E333" s="1"/>
    </row>
    <row r="334" spans="4:5" ht="12.75">
      <c r="D334" s="44" t="s">
        <v>212</v>
      </c>
      <c r="E334" s="1"/>
    </row>
    <row r="335" spans="4:5" ht="12.75">
      <c r="D335" s="44"/>
      <c r="E335" s="1"/>
    </row>
    <row r="336" spans="1:5" ht="18" customHeight="1">
      <c r="A336" s="47" t="s">
        <v>88</v>
      </c>
      <c r="D336" s="44"/>
      <c r="E336" s="1"/>
    </row>
    <row r="337" spans="4:5" ht="12.75">
      <c r="D337" s="44"/>
      <c r="E337" s="1"/>
    </row>
    <row r="338" spans="1:5" ht="14.25">
      <c r="A338" s="43" t="s">
        <v>215</v>
      </c>
      <c r="D338" s="1"/>
      <c r="E338" s="1"/>
    </row>
    <row r="339" spans="4:5" ht="12.75">
      <c r="D339" s="1"/>
      <c r="E339" s="1"/>
    </row>
    <row r="340" spans="4:5" ht="12.75">
      <c r="D340" s="1"/>
      <c r="E340" s="1"/>
    </row>
    <row r="341" spans="1:5" ht="12.75">
      <c r="A341" s="20" t="s">
        <v>0</v>
      </c>
      <c r="B341" s="20" t="s">
        <v>1</v>
      </c>
      <c r="C341" s="20" t="s">
        <v>2</v>
      </c>
      <c r="D341" s="21" t="s">
        <v>28</v>
      </c>
      <c r="E341" s="1"/>
    </row>
    <row r="342" spans="1:5" ht="15">
      <c r="A342" s="33" t="s">
        <v>78</v>
      </c>
      <c r="B342" s="257"/>
      <c r="C342" s="257"/>
      <c r="D342" s="258"/>
      <c r="E342" s="1"/>
    </row>
    <row r="343" spans="1:7" ht="15.75">
      <c r="A343" s="29">
        <v>0.89</v>
      </c>
      <c r="B343" s="45">
        <v>0.55</v>
      </c>
      <c r="C343" s="5" t="s">
        <v>19</v>
      </c>
      <c r="D343" s="15">
        <v>5</v>
      </c>
      <c r="E343" s="7" t="s">
        <v>40</v>
      </c>
      <c r="F343">
        <v>1</v>
      </c>
      <c r="G343">
        <v>0.9</v>
      </c>
    </row>
    <row r="344" spans="1:5" ht="15.75">
      <c r="A344" s="31">
        <v>0.11</v>
      </c>
      <c r="B344" s="156"/>
      <c r="C344" s="65"/>
      <c r="D344" s="157"/>
      <c r="E344" s="7"/>
    </row>
    <row r="345" spans="1:7" ht="15">
      <c r="A345" s="33" t="s">
        <v>31</v>
      </c>
      <c r="B345" s="257"/>
      <c r="C345" s="257"/>
      <c r="D345" s="258"/>
      <c r="E345" s="7"/>
      <c r="F345">
        <v>0.8</v>
      </c>
      <c r="G345">
        <v>0.675</v>
      </c>
    </row>
    <row r="346" spans="1:7" ht="12.75">
      <c r="A346" s="265">
        <v>1.2</v>
      </c>
      <c r="B346" s="23">
        <v>0.6</v>
      </c>
      <c r="C346" s="6" t="s">
        <v>13</v>
      </c>
      <c r="D346" s="12">
        <v>2.3</v>
      </c>
      <c r="E346" s="7" t="s">
        <v>41</v>
      </c>
      <c r="F346">
        <v>0.8</v>
      </c>
      <c r="G346">
        <v>0.675</v>
      </c>
    </row>
    <row r="347" spans="1:7" ht="12.75">
      <c r="A347" s="266"/>
      <c r="B347" s="24">
        <v>0.6</v>
      </c>
      <c r="C347" s="4" t="s">
        <v>69</v>
      </c>
      <c r="D347" s="10">
        <v>2.2</v>
      </c>
      <c r="E347" s="7"/>
      <c r="F347">
        <v>0.8</v>
      </c>
      <c r="G347">
        <v>0.675</v>
      </c>
    </row>
    <row r="348" spans="1:5" ht="15">
      <c r="A348" s="33" t="s">
        <v>4</v>
      </c>
      <c r="B348" s="257"/>
      <c r="C348" s="257"/>
      <c r="D348" s="258"/>
      <c r="E348" s="7"/>
    </row>
    <row r="349" spans="1:7" ht="15.75">
      <c r="A349" s="29">
        <v>0.44</v>
      </c>
      <c r="B349" s="22">
        <v>0.44</v>
      </c>
      <c r="C349" s="14" t="s">
        <v>7</v>
      </c>
      <c r="D349" s="12">
        <v>1.7</v>
      </c>
      <c r="E349" s="19"/>
      <c r="F349">
        <f>1.7*0.5</f>
        <v>0.85</v>
      </c>
      <c r="G349">
        <v>0.5</v>
      </c>
    </row>
    <row r="350" spans="1:5" ht="15">
      <c r="A350" s="33" t="s">
        <v>5</v>
      </c>
      <c r="B350" s="261"/>
      <c r="C350" s="261"/>
      <c r="D350" s="262"/>
      <c r="E350" s="19"/>
    </row>
    <row r="351" spans="1:7" ht="15.75">
      <c r="A351" s="29">
        <v>0.3</v>
      </c>
      <c r="B351" s="22">
        <v>0.3</v>
      </c>
      <c r="C351" s="5" t="s">
        <v>23</v>
      </c>
      <c r="D351" s="12">
        <v>2.75</v>
      </c>
      <c r="E351" s="7"/>
      <c r="F351">
        <f>2.75*0.3</f>
        <v>0.825</v>
      </c>
      <c r="G351">
        <v>0.3</v>
      </c>
    </row>
    <row r="352" spans="1:5" s="27" customFormat="1" ht="15.75">
      <c r="A352" s="33" t="s">
        <v>6</v>
      </c>
      <c r="B352" s="259"/>
      <c r="C352" s="259"/>
      <c r="D352" s="260"/>
      <c r="E352" s="26"/>
    </row>
    <row r="353" spans="1:7" ht="12.75">
      <c r="A353" s="265">
        <v>9.25</v>
      </c>
      <c r="B353" s="6">
        <v>1</v>
      </c>
      <c r="C353" s="6" t="s">
        <v>9</v>
      </c>
      <c r="D353" s="12">
        <v>3.8</v>
      </c>
      <c r="E353" s="7"/>
      <c r="F353">
        <v>1</v>
      </c>
      <c r="G353">
        <v>1</v>
      </c>
    </row>
    <row r="354" spans="1:7" ht="12.75">
      <c r="A354" s="267"/>
      <c r="B354" s="2">
        <v>1</v>
      </c>
      <c r="C354" s="2" t="s">
        <v>17</v>
      </c>
      <c r="D354" s="3">
        <v>3.6</v>
      </c>
      <c r="E354" s="7"/>
      <c r="F354">
        <v>1</v>
      </c>
      <c r="G354">
        <v>1</v>
      </c>
    </row>
    <row r="355" spans="1:7" ht="12.75">
      <c r="A355" s="267"/>
      <c r="B355" s="2">
        <v>1</v>
      </c>
      <c r="C355" s="2" t="s">
        <v>18</v>
      </c>
      <c r="D355" s="3">
        <v>3.23</v>
      </c>
      <c r="E355" s="7"/>
      <c r="F355">
        <v>1</v>
      </c>
      <c r="G355">
        <v>1</v>
      </c>
    </row>
    <row r="356" spans="1:7" ht="12.75">
      <c r="A356" s="267"/>
      <c r="B356" s="2">
        <v>3</v>
      </c>
      <c r="C356" s="2" t="s">
        <v>10</v>
      </c>
      <c r="D356" s="3">
        <v>3.06</v>
      </c>
      <c r="E356" s="7"/>
      <c r="F356">
        <v>1</v>
      </c>
      <c r="G356">
        <v>1</v>
      </c>
    </row>
    <row r="357" spans="1:7" ht="12.75">
      <c r="A357" s="267"/>
      <c r="B357" s="2">
        <v>1</v>
      </c>
      <c r="C357" s="2" t="s">
        <v>19</v>
      </c>
      <c r="D357" s="3">
        <v>3.12</v>
      </c>
      <c r="E357" s="7"/>
      <c r="F357">
        <v>1</v>
      </c>
      <c r="G357">
        <v>1</v>
      </c>
    </row>
    <row r="358" spans="1:5" ht="12.75">
      <c r="A358" s="267"/>
      <c r="B358" s="2">
        <v>1</v>
      </c>
      <c r="C358" s="2" t="s">
        <v>217</v>
      </c>
      <c r="D358" s="3"/>
      <c r="E358" s="7"/>
    </row>
    <row r="359" spans="1:5" ht="12.75">
      <c r="A359" s="267"/>
      <c r="B359" s="2">
        <v>0.25</v>
      </c>
      <c r="C359" s="4" t="s">
        <v>216</v>
      </c>
      <c r="D359" s="3"/>
      <c r="E359" s="7"/>
    </row>
    <row r="360" spans="1:7" ht="12.75">
      <c r="A360" s="267"/>
      <c r="B360" s="2">
        <v>1</v>
      </c>
      <c r="C360" s="2" t="s">
        <v>20</v>
      </c>
      <c r="D360" s="3">
        <v>2.95</v>
      </c>
      <c r="E360" s="7"/>
      <c r="F360">
        <v>1</v>
      </c>
      <c r="G360">
        <v>1</v>
      </c>
    </row>
    <row r="361" spans="1:5" s="27" customFormat="1" ht="15.75">
      <c r="A361" s="34" t="s">
        <v>29</v>
      </c>
      <c r="B361" s="259"/>
      <c r="C361" s="259"/>
      <c r="D361" s="260"/>
      <c r="E361" s="26"/>
    </row>
    <row r="362" spans="1:7" ht="15.75" customHeight="1">
      <c r="A362" s="265">
        <v>6.5</v>
      </c>
      <c r="B362" s="13">
        <v>1</v>
      </c>
      <c r="C362" s="6" t="s">
        <v>14</v>
      </c>
      <c r="D362" s="10">
        <v>2.2</v>
      </c>
      <c r="E362" s="7"/>
      <c r="F362">
        <v>1</v>
      </c>
      <c r="G362">
        <v>1</v>
      </c>
    </row>
    <row r="363" spans="1:7" ht="12.75">
      <c r="A363" s="267"/>
      <c r="B363" s="9">
        <v>1</v>
      </c>
      <c r="C363" s="2" t="s">
        <v>11</v>
      </c>
      <c r="D363" s="3">
        <v>2.2</v>
      </c>
      <c r="E363" s="7"/>
      <c r="F363">
        <v>1</v>
      </c>
      <c r="G363">
        <v>1</v>
      </c>
    </row>
    <row r="364" spans="1:7" ht="12.75">
      <c r="A364" s="267"/>
      <c r="B364" s="9">
        <v>4</v>
      </c>
      <c r="C364" s="2" t="s">
        <v>15</v>
      </c>
      <c r="D364" s="3">
        <v>2.2</v>
      </c>
      <c r="E364" s="7"/>
      <c r="F364">
        <v>1</v>
      </c>
      <c r="G364">
        <v>1</v>
      </c>
    </row>
    <row r="365" spans="1:5" ht="12.75">
      <c r="A365" s="267"/>
      <c r="B365" s="11">
        <v>0.5</v>
      </c>
      <c r="C365" s="2" t="s">
        <v>15</v>
      </c>
      <c r="D365" s="10">
        <v>2.2</v>
      </c>
      <c r="E365" s="7"/>
    </row>
    <row r="366" spans="1:5" ht="15">
      <c r="A366" s="33" t="s">
        <v>30</v>
      </c>
      <c r="B366" s="263"/>
      <c r="C366" s="263"/>
      <c r="D366" s="264"/>
      <c r="E366" s="7"/>
    </row>
    <row r="367" spans="1:7" ht="12.75">
      <c r="A367" s="267">
        <v>2.17</v>
      </c>
      <c r="B367" s="23">
        <v>2</v>
      </c>
      <c r="C367" s="6" t="s">
        <v>7</v>
      </c>
      <c r="D367" s="12">
        <v>1.7</v>
      </c>
      <c r="E367" s="7"/>
      <c r="F367">
        <v>1</v>
      </c>
      <c r="G367">
        <v>1</v>
      </c>
    </row>
    <row r="368" spans="1:7" ht="12.75">
      <c r="A368" s="267"/>
      <c r="B368" s="24">
        <v>0.17</v>
      </c>
      <c r="C368" s="4" t="s">
        <v>7</v>
      </c>
      <c r="D368" s="10">
        <v>1.7</v>
      </c>
      <c r="E368" s="7"/>
      <c r="F368">
        <f>1.7*0.29</f>
        <v>0.49299999999999994</v>
      </c>
      <c r="G368">
        <v>1</v>
      </c>
    </row>
    <row r="369" spans="1:5" ht="15">
      <c r="A369" s="8" t="s">
        <v>35</v>
      </c>
      <c r="B369" s="257"/>
      <c r="C369" s="257"/>
      <c r="D369" s="258"/>
      <c r="E369" s="7"/>
    </row>
    <row r="370" spans="1:7" ht="15.75">
      <c r="A370" s="29">
        <v>0.83</v>
      </c>
      <c r="B370" s="22">
        <v>1</v>
      </c>
      <c r="C370" s="5" t="s">
        <v>21</v>
      </c>
      <c r="D370" s="15">
        <v>1.3</v>
      </c>
      <c r="E370" s="7"/>
      <c r="F370">
        <v>1</v>
      </c>
      <c r="G370">
        <v>1</v>
      </c>
    </row>
    <row r="371" spans="1:5" ht="15">
      <c r="A371" s="33" t="s">
        <v>33</v>
      </c>
      <c r="B371" s="257"/>
      <c r="C371" s="257"/>
      <c r="D371" s="258"/>
      <c r="E371" s="7"/>
    </row>
    <row r="372" spans="1:7" ht="12.75">
      <c r="A372" s="265">
        <v>1.49</v>
      </c>
      <c r="B372" s="25">
        <v>0.89</v>
      </c>
      <c r="C372" s="6" t="s">
        <v>21</v>
      </c>
      <c r="D372" s="10">
        <v>1.1</v>
      </c>
      <c r="E372" s="7"/>
      <c r="F372">
        <f>1.1*0.89</f>
        <v>0.9790000000000001</v>
      </c>
      <c r="G372">
        <v>0.89</v>
      </c>
    </row>
    <row r="373" spans="1:7" ht="12.75">
      <c r="A373" s="267"/>
      <c r="B373" s="24">
        <v>0.6</v>
      </c>
      <c r="C373" s="4" t="s">
        <v>21</v>
      </c>
      <c r="D373" s="10">
        <v>1.1</v>
      </c>
      <c r="E373" s="7"/>
      <c r="F373">
        <f>1.1*0.6</f>
        <v>0.66</v>
      </c>
      <c r="G373">
        <v>0.6</v>
      </c>
    </row>
    <row r="374" spans="1:5" ht="12.75">
      <c r="A374" s="8" t="s">
        <v>34</v>
      </c>
      <c r="B374" s="257"/>
      <c r="C374" s="257"/>
      <c r="D374" s="258"/>
      <c r="E374" s="7"/>
    </row>
    <row r="375" spans="1:7" ht="15.75">
      <c r="A375" s="30">
        <v>0.71</v>
      </c>
      <c r="B375" s="25">
        <v>0.71</v>
      </c>
      <c r="C375" s="6" t="s">
        <v>21</v>
      </c>
      <c r="D375" s="3">
        <v>1.1</v>
      </c>
      <c r="E375" s="7"/>
      <c r="F375">
        <f>1.1*0.68</f>
        <v>0.7480000000000001</v>
      </c>
      <c r="G375">
        <v>0.68</v>
      </c>
    </row>
  </sheetData>
  <mergeCells count="86">
    <mergeCell ref="B216:D216"/>
    <mergeCell ref="B218:D218"/>
    <mergeCell ref="A219:A220"/>
    <mergeCell ref="B221:D221"/>
    <mergeCell ref="B207:D207"/>
    <mergeCell ref="A208:A212"/>
    <mergeCell ref="B213:D213"/>
    <mergeCell ref="A214:A215"/>
    <mergeCell ref="B196:D196"/>
    <mergeCell ref="B198:D198"/>
    <mergeCell ref="B200:D200"/>
    <mergeCell ref="A201:A206"/>
    <mergeCell ref="B164:D164"/>
    <mergeCell ref="B191:D191"/>
    <mergeCell ref="B193:D193"/>
    <mergeCell ref="A194:A195"/>
    <mergeCell ref="A154:A157"/>
    <mergeCell ref="A158:D158"/>
    <mergeCell ref="B160:D160"/>
    <mergeCell ref="B162:D162"/>
    <mergeCell ref="B143:D143"/>
    <mergeCell ref="B145:D145"/>
    <mergeCell ref="A146:A152"/>
    <mergeCell ref="B153:D153"/>
    <mergeCell ref="B136:D136"/>
    <mergeCell ref="B138:D138"/>
    <mergeCell ref="A139:A140"/>
    <mergeCell ref="B141:D141"/>
    <mergeCell ref="B17:D17"/>
    <mergeCell ref="B19:D19"/>
    <mergeCell ref="A20:A21"/>
    <mergeCell ref="B22:D22"/>
    <mergeCell ref="B24:D24"/>
    <mergeCell ref="B26:D26"/>
    <mergeCell ref="A27:A33"/>
    <mergeCell ref="B34:D34"/>
    <mergeCell ref="A35:A38"/>
    <mergeCell ref="A39:D39"/>
    <mergeCell ref="B41:D41"/>
    <mergeCell ref="B43:D43"/>
    <mergeCell ref="B45:D45"/>
    <mergeCell ref="B75:D75"/>
    <mergeCell ref="B77:D77"/>
    <mergeCell ref="A78:A79"/>
    <mergeCell ref="B80:D80"/>
    <mergeCell ref="B82:D82"/>
    <mergeCell ref="B84:D84"/>
    <mergeCell ref="A85:A90"/>
    <mergeCell ref="B91:D91"/>
    <mergeCell ref="A92:A95"/>
    <mergeCell ref="B96:D96"/>
    <mergeCell ref="A97:A98"/>
    <mergeCell ref="B99:D99"/>
    <mergeCell ref="B101:D101"/>
    <mergeCell ref="A102:A103"/>
    <mergeCell ref="B104:D104"/>
    <mergeCell ref="B275:D275"/>
    <mergeCell ref="B279:D279"/>
    <mergeCell ref="A280:A281"/>
    <mergeCell ref="B282:D282"/>
    <mergeCell ref="B284:D284"/>
    <mergeCell ref="B286:D286"/>
    <mergeCell ref="A287:A292"/>
    <mergeCell ref="B293:D293"/>
    <mergeCell ref="A294:A298"/>
    <mergeCell ref="B299:D299"/>
    <mergeCell ref="A300:A301"/>
    <mergeCell ref="B302:D302"/>
    <mergeCell ref="B304:D304"/>
    <mergeCell ref="A305:A306"/>
    <mergeCell ref="B307:D307"/>
    <mergeCell ref="B342:D342"/>
    <mergeCell ref="B345:D345"/>
    <mergeCell ref="A346:A347"/>
    <mergeCell ref="B348:D348"/>
    <mergeCell ref="B350:D350"/>
    <mergeCell ref="B352:D352"/>
    <mergeCell ref="A353:A360"/>
    <mergeCell ref="B361:D361"/>
    <mergeCell ref="A362:A365"/>
    <mergeCell ref="A372:A373"/>
    <mergeCell ref="B374:D374"/>
    <mergeCell ref="B366:D366"/>
    <mergeCell ref="A367:A368"/>
    <mergeCell ref="B369:D369"/>
    <mergeCell ref="B371:D371"/>
  </mergeCells>
  <printOptions/>
  <pageMargins left="0.984251968503937" right="0.75" top="0.3937007874015748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7"/>
  <sheetViews>
    <sheetView workbookViewId="0" topLeftCell="A12">
      <selection activeCell="A117" sqref="A117"/>
    </sheetView>
  </sheetViews>
  <sheetFormatPr defaultColWidth="9.00390625" defaultRowHeight="12.75"/>
  <cols>
    <col min="1" max="1" width="26.875" style="0" bestFit="1" customWidth="1"/>
    <col min="2" max="2" width="22.75390625" style="0" bestFit="1" customWidth="1"/>
    <col min="3" max="3" width="7.375" style="0" customWidth="1"/>
    <col min="4" max="4" width="22.00390625" style="0" customWidth="1"/>
    <col min="5" max="5" width="18.00390625" style="0" customWidth="1"/>
  </cols>
  <sheetData>
    <row r="1" ht="12.75">
      <c r="E1" s="128" t="s">
        <v>181</v>
      </c>
    </row>
    <row r="2" spans="1:5" ht="12.75">
      <c r="A2" s="137" t="s">
        <v>174</v>
      </c>
      <c r="E2" s="128"/>
    </row>
    <row r="4" ht="12.75">
      <c r="A4" s="126" t="s">
        <v>130</v>
      </c>
    </row>
    <row r="5" ht="12.75">
      <c r="A5" s="126" t="s">
        <v>131</v>
      </c>
    </row>
    <row r="6" ht="12.75">
      <c r="A6" s="126"/>
    </row>
    <row r="7" ht="12.75">
      <c r="A7" s="126" t="s">
        <v>159</v>
      </c>
    </row>
    <row r="8" ht="12.75">
      <c r="A8" s="126" t="s">
        <v>175</v>
      </c>
    </row>
    <row r="9" ht="12.75">
      <c r="A9" s="126"/>
    </row>
    <row r="10" ht="12.75">
      <c r="A10" s="126" t="s">
        <v>164</v>
      </c>
    </row>
    <row r="11" ht="12.75">
      <c r="A11" s="126"/>
    </row>
    <row r="12" ht="12.75">
      <c r="A12" s="126" t="s">
        <v>111</v>
      </c>
    </row>
    <row r="13" ht="12.75">
      <c r="A13" s="126" t="s">
        <v>112</v>
      </c>
    </row>
    <row r="16" ht="12.75">
      <c r="A16" t="s">
        <v>158</v>
      </c>
    </row>
    <row r="17" spans="4:5" ht="12.75">
      <c r="D17" s="72" t="s">
        <v>170</v>
      </c>
      <c r="E17" s="127" t="s">
        <v>163</v>
      </c>
    </row>
    <row r="18" spans="1:5" ht="12.75">
      <c r="A18" s="129"/>
      <c r="B18" s="67"/>
      <c r="C18" s="75"/>
      <c r="D18" s="132"/>
      <c r="E18" s="134"/>
    </row>
    <row r="19" spans="1:5" ht="12.75">
      <c r="A19" s="130" t="s">
        <v>171</v>
      </c>
      <c r="B19" s="65"/>
      <c r="C19" s="79"/>
      <c r="D19" s="133" t="s">
        <v>168</v>
      </c>
      <c r="E19" s="79"/>
    </row>
    <row r="20" spans="1:5" ht="12.75">
      <c r="A20" s="130" t="s">
        <v>172</v>
      </c>
      <c r="B20" s="65"/>
      <c r="C20" s="79"/>
      <c r="D20" s="133" t="s">
        <v>169</v>
      </c>
      <c r="E20" s="79">
        <v>344</v>
      </c>
    </row>
    <row r="21" spans="1:5" ht="6.75" customHeight="1">
      <c r="A21" s="131"/>
      <c r="B21" s="76"/>
      <c r="C21" s="78"/>
      <c r="D21" s="135"/>
      <c r="E21" s="78"/>
    </row>
    <row r="22" spans="1:5" ht="12.75">
      <c r="A22" s="129" t="s">
        <v>162</v>
      </c>
      <c r="B22" s="67"/>
      <c r="C22" s="75"/>
      <c r="D22" s="136" t="s">
        <v>166</v>
      </c>
      <c r="E22" s="75">
        <v>80</v>
      </c>
    </row>
    <row r="23" spans="1:5" ht="6" customHeight="1">
      <c r="A23" s="131"/>
      <c r="B23" s="76"/>
      <c r="C23" s="78"/>
      <c r="D23" s="135"/>
      <c r="E23" s="78"/>
    </row>
    <row r="24" spans="1:5" ht="12.75">
      <c r="A24" s="129" t="s">
        <v>160</v>
      </c>
      <c r="B24" s="67"/>
      <c r="C24" s="75"/>
      <c r="D24" s="136"/>
      <c r="E24" s="75"/>
    </row>
    <row r="25" spans="1:5" ht="3.75" customHeight="1">
      <c r="A25" s="130"/>
      <c r="B25" s="65"/>
      <c r="C25" s="79"/>
      <c r="D25" s="133"/>
      <c r="E25" s="79"/>
    </row>
    <row r="26" spans="1:5" ht="12.75">
      <c r="A26" s="130" t="s">
        <v>161</v>
      </c>
      <c r="B26" s="65"/>
      <c r="C26" s="79"/>
      <c r="D26" s="133" t="s">
        <v>167</v>
      </c>
      <c r="E26" s="79">
        <v>40</v>
      </c>
    </row>
    <row r="27" spans="1:5" ht="12.75">
      <c r="A27" s="130" t="s">
        <v>165</v>
      </c>
      <c r="B27" s="65"/>
      <c r="C27" s="79"/>
      <c r="D27" s="133" t="s">
        <v>167</v>
      </c>
      <c r="E27" s="79">
        <v>40</v>
      </c>
    </row>
    <row r="28" spans="1:5" ht="4.5" customHeight="1">
      <c r="A28" s="131"/>
      <c r="B28" s="76"/>
      <c r="C28" s="78"/>
      <c r="D28" s="135"/>
      <c r="E28" s="78"/>
    </row>
    <row r="29" spans="1:5" ht="12.75">
      <c r="A29" s="129" t="s">
        <v>173</v>
      </c>
      <c r="B29" s="67"/>
      <c r="C29" s="75"/>
      <c r="D29" s="136" t="s">
        <v>169</v>
      </c>
      <c r="E29" s="75">
        <v>84</v>
      </c>
    </row>
    <row r="30" spans="1:5" ht="5.25" customHeight="1">
      <c r="A30" s="131"/>
      <c r="B30" s="76"/>
      <c r="C30" s="78"/>
      <c r="D30" s="135"/>
      <c r="E30" s="78"/>
    </row>
    <row r="31" spans="1:5" ht="12.75">
      <c r="A31" s="131" t="s">
        <v>150</v>
      </c>
      <c r="B31" s="76"/>
      <c r="C31" s="78"/>
      <c r="D31" s="78"/>
      <c r="E31" s="78">
        <f>SUM(E19:E29)</f>
        <v>588</v>
      </c>
    </row>
    <row r="41" ht="12.75">
      <c r="E41" s="128" t="s">
        <v>180</v>
      </c>
    </row>
    <row r="42" ht="12.75">
      <c r="A42" s="137" t="s">
        <v>174</v>
      </c>
    </row>
    <row r="44" ht="12.75">
      <c r="A44" s="126" t="s">
        <v>130</v>
      </c>
    </row>
    <row r="45" ht="12.75">
      <c r="A45" s="126" t="s">
        <v>131</v>
      </c>
    </row>
    <row r="46" ht="12.75">
      <c r="A46" s="126"/>
    </row>
    <row r="47" ht="12.75">
      <c r="A47" s="126" t="s">
        <v>159</v>
      </c>
    </row>
    <row r="48" ht="12.75">
      <c r="A48" s="126" t="s">
        <v>175</v>
      </c>
    </row>
    <row r="49" ht="12.75">
      <c r="A49" s="126"/>
    </row>
    <row r="50" ht="12.75">
      <c r="A50" s="126" t="s">
        <v>164</v>
      </c>
    </row>
    <row r="51" ht="12.75">
      <c r="A51" s="126"/>
    </row>
    <row r="52" ht="12.75">
      <c r="A52" s="126" t="s">
        <v>185</v>
      </c>
    </row>
    <row r="53" ht="12.75">
      <c r="A53" s="126" t="s">
        <v>187</v>
      </c>
    </row>
    <row r="54" ht="12.75">
      <c r="A54" s="126" t="s">
        <v>186</v>
      </c>
    </row>
    <row r="55" ht="12.75">
      <c r="A55" s="89" t="s">
        <v>188</v>
      </c>
    </row>
    <row r="56" ht="12.75">
      <c r="A56" s="90" t="s">
        <v>189</v>
      </c>
    </row>
    <row r="57" ht="12.75">
      <c r="A57" s="90"/>
    </row>
    <row r="59" ht="12.75">
      <c r="A59" t="s">
        <v>158</v>
      </c>
    </row>
    <row r="60" spans="4:5" ht="12.75">
      <c r="D60" s="72" t="s">
        <v>170</v>
      </c>
      <c r="E60" s="127" t="s">
        <v>163</v>
      </c>
    </row>
    <row r="61" spans="1:5" ht="12.75">
      <c r="A61" s="129"/>
      <c r="B61" s="67"/>
      <c r="C61" s="75"/>
      <c r="D61" s="132"/>
      <c r="E61" s="134"/>
    </row>
    <row r="62" spans="1:5" ht="12.75">
      <c r="A62" s="130" t="s">
        <v>176</v>
      </c>
      <c r="B62" s="65"/>
      <c r="C62" s="79"/>
      <c r="D62" s="133" t="s">
        <v>182</v>
      </c>
      <c r="E62" s="79"/>
    </row>
    <row r="63" spans="1:5" ht="12.75">
      <c r="A63" s="130" t="s">
        <v>179</v>
      </c>
      <c r="B63" s="65"/>
      <c r="C63" s="79"/>
      <c r="D63" s="133" t="s">
        <v>178</v>
      </c>
      <c r="E63" s="79">
        <f>24*10</f>
        <v>240</v>
      </c>
    </row>
    <row r="64" spans="1:5" ht="6.75" customHeight="1">
      <c r="A64" s="131"/>
      <c r="B64" s="76"/>
      <c r="C64" s="78"/>
      <c r="D64" s="135"/>
      <c r="E64" s="78"/>
    </row>
    <row r="65" spans="1:5" ht="12.75">
      <c r="A65" s="129" t="s">
        <v>177</v>
      </c>
      <c r="B65" s="67"/>
      <c r="C65" s="75"/>
      <c r="D65" s="133" t="s">
        <v>184</v>
      </c>
      <c r="E65" s="75">
        <f>2.5*43</f>
        <v>107.5</v>
      </c>
    </row>
    <row r="66" spans="1:5" ht="6" customHeight="1">
      <c r="A66" s="131"/>
      <c r="B66" s="76"/>
      <c r="C66" s="78"/>
      <c r="D66" s="135"/>
      <c r="E66" s="78"/>
    </row>
    <row r="67" spans="1:5" ht="12.75">
      <c r="A67" s="129" t="s">
        <v>160</v>
      </c>
      <c r="B67" s="67"/>
      <c r="C67" s="75"/>
      <c r="D67" s="136"/>
      <c r="E67" s="75"/>
    </row>
    <row r="68" spans="1:5" ht="3.75" customHeight="1">
      <c r="A68" s="130"/>
      <c r="B68" s="65"/>
      <c r="C68" s="79"/>
      <c r="D68" s="133"/>
      <c r="E68" s="79"/>
    </row>
    <row r="69" spans="1:5" ht="12.75">
      <c r="A69" s="130" t="s">
        <v>161</v>
      </c>
      <c r="B69" s="65"/>
      <c r="C69" s="79"/>
      <c r="D69" s="133" t="s">
        <v>167</v>
      </c>
      <c r="E69" s="79">
        <v>40</v>
      </c>
    </row>
    <row r="70" spans="1:5" ht="12.75">
      <c r="A70" s="130" t="s">
        <v>165</v>
      </c>
      <c r="B70" s="65"/>
      <c r="C70" s="79"/>
      <c r="D70" s="133" t="s">
        <v>167</v>
      </c>
      <c r="E70" s="79">
        <v>40</v>
      </c>
    </row>
    <row r="71" spans="1:5" ht="4.5" customHeight="1">
      <c r="A71" s="131"/>
      <c r="B71" s="76"/>
      <c r="C71" s="78"/>
      <c r="D71" s="135"/>
      <c r="E71" s="78"/>
    </row>
    <row r="72" spans="1:5" ht="12.75">
      <c r="A72" s="129" t="s">
        <v>173</v>
      </c>
      <c r="B72" s="67"/>
      <c r="C72" s="75"/>
      <c r="D72" s="136" t="s">
        <v>183</v>
      </c>
      <c r="E72" s="75">
        <f>4*43</f>
        <v>172</v>
      </c>
    </row>
    <row r="73" spans="1:5" ht="5.25" customHeight="1">
      <c r="A73" s="131"/>
      <c r="B73" s="76"/>
      <c r="C73" s="78"/>
      <c r="D73" s="135"/>
      <c r="E73" s="78"/>
    </row>
    <row r="74" spans="1:5" ht="12.75">
      <c r="A74" s="131" t="s">
        <v>150</v>
      </c>
      <c r="B74" s="76"/>
      <c r="C74" s="78"/>
      <c r="D74" s="78"/>
      <c r="E74" s="78">
        <f>SUM(E62:E72)</f>
        <v>599.5</v>
      </c>
    </row>
    <row r="83" s="146" customFormat="1" ht="12.75">
      <c r="A83" s="147">
        <v>38961</v>
      </c>
    </row>
    <row r="85" spans="1:5" ht="12.75">
      <c r="A85" s="137" t="s">
        <v>174</v>
      </c>
      <c r="E85" s="128"/>
    </row>
    <row r="87" ht="12.75">
      <c r="A87" s="126" t="s">
        <v>206</v>
      </c>
    </row>
    <row r="88" ht="12.75">
      <c r="A88" s="153" t="s">
        <v>207</v>
      </c>
    </row>
    <row r="89" ht="12.75">
      <c r="A89" s="126"/>
    </row>
    <row r="90" ht="12.75">
      <c r="A90" s="153" t="s">
        <v>159</v>
      </c>
    </row>
    <row r="91" ht="12.75">
      <c r="A91" s="153" t="s">
        <v>208</v>
      </c>
    </row>
    <row r="92" ht="12.75">
      <c r="A92" s="126"/>
    </row>
    <row r="93" ht="12.75">
      <c r="A93" s="126"/>
    </row>
    <row r="94" spans="1:5" ht="12.75">
      <c r="A94" s="153" t="s">
        <v>210</v>
      </c>
      <c r="D94" s="65"/>
      <c r="E94" s="65"/>
    </row>
    <row r="95" spans="1:5" ht="12.75">
      <c r="A95" s="153"/>
      <c r="D95" s="65"/>
      <c r="E95" s="65"/>
    </row>
    <row r="96" spans="1:5" ht="12.75">
      <c r="A96" s="89" t="s">
        <v>211</v>
      </c>
      <c r="D96" s="65"/>
      <c r="E96" s="65"/>
    </row>
    <row r="97" spans="1:5" ht="12.75">
      <c r="A97" s="126" t="s">
        <v>209</v>
      </c>
      <c r="D97" s="65"/>
      <c r="E97" s="65"/>
    </row>
    <row r="98" spans="1:5" ht="12.75">
      <c r="A98" s="126"/>
      <c r="D98" s="65"/>
      <c r="E98" s="65"/>
    </row>
    <row r="101" ht="12.75">
      <c r="A101" t="s">
        <v>158</v>
      </c>
    </row>
    <row r="102" spans="4:5" ht="12.75">
      <c r="D102" s="72" t="s">
        <v>170</v>
      </c>
      <c r="E102" s="127" t="s">
        <v>163</v>
      </c>
    </row>
    <row r="103" spans="1:5" ht="12.75">
      <c r="A103" s="129"/>
      <c r="B103" s="67"/>
      <c r="C103" s="75"/>
      <c r="D103" s="132"/>
      <c r="E103" s="134"/>
    </row>
    <row r="104" spans="1:5" ht="12.75">
      <c r="A104" s="130" t="s">
        <v>202</v>
      </c>
      <c r="B104" s="65"/>
      <c r="C104" s="79"/>
      <c r="D104" s="133" t="s">
        <v>204</v>
      </c>
      <c r="E104" s="79">
        <f>5*42</f>
        <v>210</v>
      </c>
    </row>
    <row r="105" spans="1:5" ht="12.75">
      <c r="A105" s="130" t="s">
        <v>203</v>
      </c>
      <c r="B105" s="65"/>
      <c r="C105" s="79"/>
      <c r="D105" s="133" t="s">
        <v>198</v>
      </c>
      <c r="E105" s="79">
        <f>1.5*42</f>
        <v>63</v>
      </c>
    </row>
    <row r="106" spans="1:5" ht="6.75" customHeight="1">
      <c r="A106" s="131"/>
      <c r="B106" s="76"/>
      <c r="C106" s="78"/>
      <c r="D106" s="135"/>
      <c r="E106" s="78"/>
    </row>
    <row r="107" spans="1:5" ht="12.75">
      <c r="A107" s="129" t="s">
        <v>160</v>
      </c>
      <c r="B107" s="67"/>
      <c r="C107" s="75"/>
      <c r="D107" s="136"/>
      <c r="E107" s="75"/>
    </row>
    <row r="108" spans="1:5" ht="3.75" customHeight="1">
      <c r="A108" s="130"/>
      <c r="B108" s="65"/>
      <c r="C108" s="79"/>
      <c r="D108" s="133"/>
      <c r="E108" s="79"/>
    </row>
    <row r="109" spans="1:5" ht="12.75">
      <c r="A109" s="130" t="s">
        <v>161</v>
      </c>
      <c r="B109" s="65"/>
      <c r="C109" s="79"/>
      <c r="D109" s="133" t="s">
        <v>167</v>
      </c>
      <c r="E109" s="79">
        <v>40</v>
      </c>
    </row>
    <row r="110" spans="1:5" ht="12.75">
      <c r="A110" s="130" t="s">
        <v>165</v>
      </c>
      <c r="B110" s="65"/>
      <c r="C110" s="79"/>
      <c r="D110" s="133" t="s">
        <v>167</v>
      </c>
      <c r="E110" s="79">
        <v>40</v>
      </c>
    </row>
    <row r="111" spans="1:5" ht="4.5" customHeight="1">
      <c r="A111" s="131"/>
      <c r="B111" s="76"/>
      <c r="C111" s="78"/>
      <c r="D111" s="135"/>
      <c r="E111" s="79"/>
    </row>
    <row r="112" spans="1:5" ht="12.75">
      <c r="A112" s="129" t="s">
        <v>199</v>
      </c>
      <c r="B112" s="67"/>
      <c r="C112" s="75"/>
      <c r="D112" s="151" t="s">
        <v>201</v>
      </c>
      <c r="E112" s="4"/>
    </row>
    <row r="113" spans="1:5" ht="17.25" customHeight="1">
      <c r="A113" s="131" t="s">
        <v>200</v>
      </c>
      <c r="B113" s="76"/>
      <c r="C113" s="78"/>
      <c r="D113" s="152"/>
      <c r="E113" s="6">
        <f>6*42</f>
        <v>252</v>
      </c>
    </row>
    <row r="114" spans="1:5" ht="12.75">
      <c r="A114" s="148" t="s">
        <v>150</v>
      </c>
      <c r="B114" s="149"/>
      <c r="C114" s="150"/>
      <c r="D114" s="150"/>
      <c r="E114" s="150">
        <f>SUM(E104:E113)</f>
        <v>605</v>
      </c>
    </row>
    <row r="117" ht="15.75">
      <c r="A117" s="47" t="s">
        <v>205</v>
      </c>
    </row>
  </sheetData>
  <printOptions/>
  <pageMargins left="0.7874015748031497" right="0.75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2"/>
  <sheetViews>
    <sheetView workbookViewId="0" topLeftCell="A1">
      <selection activeCell="A1" sqref="A1:A16384"/>
    </sheetView>
  </sheetViews>
  <sheetFormatPr defaultColWidth="9.00390625" defaultRowHeight="12.75"/>
  <cols>
    <col min="1" max="1" width="38.625" style="71" customWidth="1"/>
  </cols>
  <sheetData>
    <row r="1" ht="13.5" thickBot="1"/>
    <row r="2" spans="1:13" ht="12.75">
      <c r="A2" s="109"/>
      <c r="B2" s="82" t="s">
        <v>148</v>
      </c>
      <c r="C2" s="83" t="s">
        <v>149</v>
      </c>
      <c r="D2" s="96" t="s">
        <v>150</v>
      </c>
      <c r="E2" s="82" t="s">
        <v>148</v>
      </c>
      <c r="F2" s="83" t="s">
        <v>149</v>
      </c>
      <c r="G2" s="96" t="s">
        <v>150</v>
      </c>
      <c r="H2" s="82" t="s">
        <v>148</v>
      </c>
      <c r="I2" s="83" t="s">
        <v>149</v>
      </c>
      <c r="J2" s="84" t="s">
        <v>150</v>
      </c>
      <c r="K2" s="82" t="s">
        <v>148</v>
      </c>
      <c r="L2" s="83" t="s">
        <v>149</v>
      </c>
      <c r="M2" s="103" t="s">
        <v>150</v>
      </c>
    </row>
    <row r="3" spans="1:13" ht="12.75">
      <c r="A3" s="110" t="s">
        <v>155</v>
      </c>
      <c r="B3" s="85" t="s">
        <v>126</v>
      </c>
      <c r="C3" s="78" t="s">
        <v>126</v>
      </c>
      <c r="D3" s="76" t="s">
        <v>126</v>
      </c>
      <c r="E3" s="99" t="s">
        <v>147</v>
      </c>
      <c r="F3" s="99" t="s">
        <v>147</v>
      </c>
      <c r="G3" s="101" t="s">
        <v>147</v>
      </c>
      <c r="H3" s="99" t="s">
        <v>152</v>
      </c>
      <c r="I3" s="77" t="s">
        <v>152</v>
      </c>
      <c r="J3" s="100" t="s">
        <v>152</v>
      </c>
      <c r="K3" s="104" t="s">
        <v>157</v>
      </c>
      <c r="L3" s="102" t="s">
        <v>157</v>
      </c>
      <c r="M3" s="105" t="s">
        <v>157</v>
      </c>
    </row>
    <row r="4" spans="1:13" ht="12.75">
      <c r="A4" s="111"/>
      <c r="B4" s="86">
        <v>0.89</v>
      </c>
      <c r="C4" s="79">
        <v>0.11</v>
      </c>
      <c r="D4" s="65">
        <f>SUM(B4:C4)</f>
        <v>1</v>
      </c>
      <c r="E4" s="86">
        <v>0.89</v>
      </c>
      <c r="F4" s="79">
        <v>0.11</v>
      </c>
      <c r="G4" s="65">
        <f>SUM(E4:F4)</f>
        <v>1</v>
      </c>
      <c r="H4" s="86">
        <v>0.89</v>
      </c>
      <c r="I4" s="79">
        <v>0.11</v>
      </c>
      <c r="J4" s="87">
        <f>SUM(H4:I4)</f>
        <v>1</v>
      </c>
      <c r="K4" s="86">
        <v>0.89</v>
      </c>
      <c r="L4" s="79">
        <v>0.11</v>
      </c>
      <c r="M4" s="106">
        <f>SUM(K4:L4)</f>
        <v>1</v>
      </c>
    </row>
    <row r="5" spans="1:13" ht="12.75">
      <c r="A5" s="111"/>
      <c r="B5" s="86"/>
      <c r="C5" s="79"/>
      <c r="D5" s="65"/>
      <c r="E5" s="86"/>
      <c r="F5" s="79"/>
      <c r="G5" s="65"/>
      <c r="H5" s="86"/>
      <c r="I5" s="79"/>
      <c r="J5" s="87"/>
      <c r="K5" s="86"/>
      <c r="L5" s="79"/>
      <c r="M5" s="106"/>
    </row>
    <row r="6" spans="1:13" ht="12.75">
      <c r="A6" s="111" t="s">
        <v>140</v>
      </c>
      <c r="B6" s="88">
        <f>(0.89*40)-13.5</f>
        <v>22.1</v>
      </c>
      <c r="C6" s="80"/>
      <c r="D6" s="97">
        <f>SUM(B6:C6)</f>
        <v>22.1</v>
      </c>
      <c r="E6" s="88">
        <f>22.1*43</f>
        <v>950.3000000000001</v>
      </c>
      <c r="F6" s="80"/>
      <c r="G6" s="97">
        <f>SUM(E6:F6)</f>
        <v>950.3000000000001</v>
      </c>
      <c r="H6" s="88">
        <v>0</v>
      </c>
      <c r="I6" s="80">
        <v>0</v>
      </c>
      <c r="J6" s="91">
        <f>SUM(H6:I6)</f>
        <v>0</v>
      </c>
      <c r="K6" s="88">
        <f>+E6+H6</f>
        <v>950.3000000000001</v>
      </c>
      <c r="L6" s="80">
        <f>+F6+I6</f>
        <v>0</v>
      </c>
      <c r="M6" s="107">
        <f>SUM(K6:L6)</f>
        <v>950.3000000000001</v>
      </c>
    </row>
    <row r="7" spans="1:13" ht="12.75">
      <c r="A7" s="120" t="s">
        <v>141</v>
      </c>
      <c r="B7" s="121">
        <v>13.5</v>
      </c>
      <c r="C7" s="122"/>
      <c r="D7" s="123">
        <f>SUM(B7:C7)</f>
        <v>13.5</v>
      </c>
      <c r="E7" s="121">
        <f>13.5*43</f>
        <v>580.5</v>
      </c>
      <c r="F7" s="122"/>
      <c r="G7" s="123">
        <f>SUM(E7:F7)</f>
        <v>580.5</v>
      </c>
      <c r="H7" s="121">
        <v>0</v>
      </c>
      <c r="I7" s="122">
        <v>0</v>
      </c>
      <c r="J7" s="124">
        <f>SUM(H7:I7)</f>
        <v>0</v>
      </c>
      <c r="K7" s="121">
        <f>+E7+H7</f>
        <v>580.5</v>
      </c>
      <c r="L7" s="122">
        <f aca="true" t="shared" si="0" ref="L7:M10">+F7+I7</f>
        <v>0</v>
      </c>
      <c r="M7" s="125">
        <f t="shared" si="0"/>
        <v>580.5</v>
      </c>
    </row>
    <row r="8" spans="1:13" s="74" customFormat="1" ht="12.75">
      <c r="A8" s="112" t="s">
        <v>154</v>
      </c>
      <c r="B8" s="92"/>
      <c r="C8" s="81"/>
      <c r="D8" s="97">
        <f>SUM(B8:C8)</f>
        <v>0</v>
      </c>
      <c r="E8" s="92"/>
      <c r="F8" s="81"/>
      <c r="G8" s="97">
        <f>SUM(E8:F8)</f>
        <v>0</v>
      </c>
      <c r="H8" s="92">
        <f>72*0.89</f>
        <v>64.08</v>
      </c>
      <c r="I8" s="81">
        <f>72*0.11</f>
        <v>7.92</v>
      </c>
      <c r="J8" s="91">
        <f>SUM(H8:I8)</f>
        <v>72</v>
      </c>
      <c r="K8" s="88">
        <f>+E8+H8</f>
        <v>64.08</v>
      </c>
      <c r="L8" s="80">
        <f t="shared" si="0"/>
        <v>7.92</v>
      </c>
      <c r="M8" s="107">
        <f t="shared" si="0"/>
        <v>72</v>
      </c>
    </row>
    <row r="9" spans="1:13" s="74" customFormat="1" ht="12.75">
      <c r="A9" s="112" t="s">
        <v>151</v>
      </c>
      <c r="B9" s="92"/>
      <c r="C9" s="81"/>
      <c r="D9" s="97">
        <f>SUM(B9:C9)</f>
        <v>0</v>
      </c>
      <c r="E9" s="92"/>
      <c r="F9" s="81"/>
      <c r="G9" s="97">
        <f>SUM(E9:F9)</f>
        <v>0</v>
      </c>
      <c r="H9" s="88">
        <f>37*8*0.89</f>
        <v>263.44</v>
      </c>
      <c r="I9" s="80">
        <f>37*8*0.11</f>
        <v>32.56</v>
      </c>
      <c r="J9" s="91">
        <f>SUM(H9:I9)</f>
        <v>296</v>
      </c>
      <c r="K9" s="88">
        <f>+E9+H9</f>
        <v>263.44</v>
      </c>
      <c r="L9" s="80">
        <f t="shared" si="0"/>
        <v>32.56</v>
      </c>
      <c r="M9" s="107">
        <f t="shared" si="0"/>
        <v>296</v>
      </c>
    </row>
    <row r="10" spans="1:13" ht="13.5" thickBot="1">
      <c r="A10" s="111" t="s">
        <v>156</v>
      </c>
      <c r="B10" s="88"/>
      <c r="C10" s="80">
        <v>4.4</v>
      </c>
      <c r="D10" s="97">
        <f>SUM(B10:C10)</f>
        <v>4.4</v>
      </c>
      <c r="E10" s="88">
        <v>0</v>
      </c>
      <c r="F10" s="80">
        <f>4.4*43</f>
        <v>189.20000000000002</v>
      </c>
      <c r="G10" s="97">
        <f>SUM(E10:F10)</f>
        <v>189.20000000000002</v>
      </c>
      <c r="H10" s="88"/>
      <c r="I10" s="80"/>
      <c r="J10" s="91">
        <f>SUM(H10:I10)</f>
        <v>0</v>
      </c>
      <c r="K10" s="88">
        <f>+E10+H10</f>
        <v>0</v>
      </c>
      <c r="L10" s="80">
        <f t="shared" si="0"/>
        <v>189.20000000000002</v>
      </c>
      <c r="M10" s="107">
        <f t="shared" si="0"/>
        <v>189.20000000000002</v>
      </c>
    </row>
    <row r="11" spans="1:13" ht="13.5" thickBot="1">
      <c r="A11" s="119" t="s">
        <v>153</v>
      </c>
      <c r="B11" s="114">
        <f aca="true" t="shared" si="1" ref="B11:M11">SUM(B6:B10)</f>
        <v>35.6</v>
      </c>
      <c r="C11" s="115">
        <f t="shared" si="1"/>
        <v>4.4</v>
      </c>
      <c r="D11" s="116">
        <f t="shared" si="1"/>
        <v>40</v>
      </c>
      <c r="E11" s="114">
        <f t="shared" si="1"/>
        <v>1530.8000000000002</v>
      </c>
      <c r="F11" s="115">
        <f t="shared" si="1"/>
        <v>189.20000000000002</v>
      </c>
      <c r="G11" s="116">
        <f t="shared" si="1"/>
        <v>1720.0000000000002</v>
      </c>
      <c r="H11" s="114">
        <f t="shared" si="1"/>
        <v>327.52</v>
      </c>
      <c r="I11" s="115">
        <f t="shared" si="1"/>
        <v>40.480000000000004</v>
      </c>
      <c r="J11" s="117">
        <f t="shared" si="1"/>
        <v>368</v>
      </c>
      <c r="K11" s="114">
        <f t="shared" si="1"/>
        <v>1858.3200000000002</v>
      </c>
      <c r="L11" s="115">
        <f t="shared" si="1"/>
        <v>229.68</v>
      </c>
      <c r="M11" s="118">
        <f t="shared" si="1"/>
        <v>2088</v>
      </c>
    </row>
    <row r="12" spans="1:13" ht="12.75">
      <c r="A12" s="120" t="s">
        <v>142</v>
      </c>
      <c r="B12" s="121">
        <v>8</v>
      </c>
      <c r="C12" s="122"/>
      <c r="D12" s="123"/>
      <c r="E12" s="121">
        <f>8*43</f>
        <v>344</v>
      </c>
      <c r="F12" s="122"/>
      <c r="G12" s="123"/>
      <c r="H12" s="121"/>
      <c r="I12" s="122"/>
      <c r="J12" s="124"/>
      <c r="K12" s="121">
        <f>8*43</f>
        <v>344</v>
      </c>
      <c r="L12" s="122"/>
      <c r="M12" s="125"/>
    </row>
    <row r="13" spans="1:13" ht="12.75">
      <c r="A13" s="120" t="s">
        <v>143</v>
      </c>
      <c r="B13" s="121"/>
      <c r="C13" s="122"/>
      <c r="D13" s="123"/>
      <c r="E13" s="121">
        <v>80</v>
      </c>
      <c r="F13" s="122"/>
      <c r="G13" s="123"/>
      <c r="H13" s="121"/>
      <c r="I13" s="122"/>
      <c r="J13" s="124"/>
      <c r="K13" s="121">
        <v>80</v>
      </c>
      <c r="L13" s="122"/>
      <c r="M13" s="125"/>
    </row>
    <row r="14" spans="1:13" ht="12.75">
      <c r="A14" s="120" t="s">
        <v>144</v>
      </c>
      <c r="B14" s="121"/>
      <c r="C14" s="122"/>
      <c r="D14" s="123"/>
      <c r="E14" s="121">
        <v>40</v>
      </c>
      <c r="F14" s="122"/>
      <c r="G14" s="123"/>
      <c r="H14" s="121"/>
      <c r="I14" s="122"/>
      <c r="J14" s="124"/>
      <c r="K14" s="121">
        <v>40</v>
      </c>
      <c r="L14" s="122"/>
      <c r="M14" s="125"/>
    </row>
    <row r="15" spans="1:13" ht="12.75">
      <c r="A15" s="120" t="s">
        <v>145</v>
      </c>
      <c r="B15" s="121"/>
      <c r="C15" s="122"/>
      <c r="D15" s="123"/>
      <c r="E15" s="121">
        <v>40</v>
      </c>
      <c r="F15" s="122"/>
      <c r="G15" s="123"/>
      <c r="H15" s="121"/>
      <c r="I15" s="122"/>
      <c r="J15" s="124"/>
      <c r="K15" s="121">
        <v>40</v>
      </c>
      <c r="L15" s="122"/>
      <c r="M15" s="125"/>
    </row>
    <row r="16" spans="1:13" ht="12.75">
      <c r="A16" s="120" t="s">
        <v>146</v>
      </c>
      <c r="B16" s="121">
        <v>6</v>
      </c>
      <c r="C16" s="122"/>
      <c r="D16" s="123"/>
      <c r="E16" s="121">
        <f>43*6</f>
        <v>258</v>
      </c>
      <c r="F16" s="122"/>
      <c r="G16" s="123"/>
      <c r="H16" s="121"/>
      <c r="I16" s="122"/>
      <c r="J16" s="124"/>
      <c r="K16" s="121">
        <f>43*6</f>
        <v>258</v>
      </c>
      <c r="L16" s="122"/>
      <c r="M16" s="125"/>
    </row>
    <row r="17" spans="1:13" ht="13.5" thickBot="1">
      <c r="A17" s="113"/>
      <c r="B17" s="93">
        <f aca="true" t="shared" si="2" ref="B17:M17">SUM(B12:B16)</f>
        <v>14</v>
      </c>
      <c r="C17" s="94">
        <f t="shared" si="2"/>
        <v>0</v>
      </c>
      <c r="D17" s="98">
        <f t="shared" si="2"/>
        <v>0</v>
      </c>
      <c r="E17" s="93">
        <f t="shared" si="2"/>
        <v>762</v>
      </c>
      <c r="F17" s="94">
        <f t="shared" si="2"/>
        <v>0</v>
      </c>
      <c r="G17" s="98">
        <f t="shared" si="2"/>
        <v>0</v>
      </c>
      <c r="H17" s="93">
        <f t="shared" si="2"/>
        <v>0</v>
      </c>
      <c r="I17" s="94">
        <f t="shared" si="2"/>
        <v>0</v>
      </c>
      <c r="J17" s="95">
        <f t="shared" si="2"/>
        <v>0</v>
      </c>
      <c r="K17" s="93">
        <f t="shared" si="2"/>
        <v>762</v>
      </c>
      <c r="L17" s="94">
        <f t="shared" si="2"/>
        <v>0</v>
      </c>
      <c r="M17" s="108">
        <f t="shared" si="2"/>
        <v>0</v>
      </c>
    </row>
    <row r="18" ht="12.75">
      <c r="E18" s="73"/>
    </row>
    <row r="19" ht="12.75">
      <c r="M19" s="73"/>
    </row>
    <row r="20" spans="5:13" ht="12.75">
      <c r="E20" s="73">
        <f aca="true" t="shared" si="3" ref="E20:M20">SUM(E7:E7)</f>
        <v>580.5</v>
      </c>
      <c r="F20" s="73">
        <f t="shared" si="3"/>
        <v>0</v>
      </c>
      <c r="G20" s="73">
        <f t="shared" si="3"/>
        <v>580.5</v>
      </c>
      <c r="H20" s="73">
        <f t="shared" si="3"/>
        <v>0</v>
      </c>
      <c r="I20" s="73">
        <f t="shared" si="3"/>
        <v>0</v>
      </c>
      <c r="J20" s="73">
        <f t="shared" si="3"/>
        <v>0</v>
      </c>
      <c r="K20" s="73">
        <f t="shared" si="3"/>
        <v>580.5</v>
      </c>
      <c r="L20" s="73">
        <f t="shared" si="3"/>
        <v>0</v>
      </c>
      <c r="M20" s="73">
        <f t="shared" si="3"/>
        <v>580.5</v>
      </c>
    </row>
    <row r="21" spans="5:13" ht="12.75">
      <c r="E21" s="73">
        <f aca="true" t="shared" si="4" ref="E21:M21">-SUM(E17)</f>
        <v>-762</v>
      </c>
      <c r="F21" s="73">
        <f t="shared" si="4"/>
        <v>0</v>
      </c>
      <c r="G21" s="73">
        <f t="shared" si="4"/>
        <v>0</v>
      </c>
      <c r="H21" s="73">
        <f t="shared" si="4"/>
        <v>0</v>
      </c>
      <c r="I21" s="73">
        <f t="shared" si="4"/>
        <v>0</v>
      </c>
      <c r="J21" s="73">
        <f t="shared" si="4"/>
        <v>0</v>
      </c>
      <c r="K21" s="73">
        <f t="shared" si="4"/>
        <v>-762</v>
      </c>
      <c r="L21" s="73">
        <f t="shared" si="4"/>
        <v>0</v>
      </c>
      <c r="M21" s="73">
        <f t="shared" si="4"/>
        <v>0</v>
      </c>
    </row>
    <row r="22" spans="5:13" ht="12.75">
      <c r="E22" s="73">
        <f aca="true" t="shared" si="5" ref="E22:M22">SUM(E20:E21)</f>
        <v>-181.5</v>
      </c>
      <c r="F22" s="73">
        <f t="shared" si="5"/>
        <v>0</v>
      </c>
      <c r="G22" s="73">
        <f t="shared" si="5"/>
        <v>580.5</v>
      </c>
      <c r="H22" s="73">
        <f t="shared" si="5"/>
        <v>0</v>
      </c>
      <c r="I22" s="73">
        <f t="shared" si="5"/>
        <v>0</v>
      </c>
      <c r="J22" s="73">
        <f t="shared" si="5"/>
        <v>0</v>
      </c>
      <c r="K22" s="73">
        <f t="shared" si="5"/>
        <v>-181.5</v>
      </c>
      <c r="L22" s="73">
        <f t="shared" si="5"/>
        <v>0</v>
      </c>
      <c r="M22" s="73">
        <f t="shared" si="5"/>
        <v>580.5</v>
      </c>
    </row>
  </sheetData>
  <printOptions/>
  <pageMargins left="0.7874015748031497" right="0.75" top="0.984251968503937" bottom="0.984251968503937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5"/>
  <sheetViews>
    <sheetView workbookViewId="0" topLeftCell="A205">
      <selection activeCell="A211" sqref="A211:IV221"/>
    </sheetView>
  </sheetViews>
  <sheetFormatPr defaultColWidth="9.00390625" defaultRowHeight="12.75"/>
  <cols>
    <col min="1" max="1" width="9.125" style="65" customWidth="1"/>
    <col min="2" max="2" width="23.125" style="0" customWidth="1"/>
    <col min="3" max="3" width="13.375" style="0" customWidth="1"/>
    <col min="4" max="4" width="20.75390625" style="0" customWidth="1"/>
    <col min="5" max="5" width="21.125" style="52" customWidth="1"/>
    <col min="6" max="6" width="13.375" style="0" customWidth="1"/>
    <col min="7" max="7" width="30.125" style="0" customWidth="1"/>
  </cols>
  <sheetData>
    <row r="1" ht="15">
      <c r="B1" s="48" t="s">
        <v>84</v>
      </c>
    </row>
    <row r="2" ht="15">
      <c r="B2" s="48" t="s">
        <v>85</v>
      </c>
    </row>
    <row r="3" ht="15">
      <c r="B3" s="48" t="s">
        <v>86</v>
      </c>
    </row>
    <row r="4" ht="15">
      <c r="B4" s="48" t="s">
        <v>87</v>
      </c>
    </row>
    <row r="5" ht="15">
      <c r="B5" s="48"/>
    </row>
    <row r="6" ht="15">
      <c r="B6" s="48"/>
    </row>
    <row r="7" spans="2:8" ht="18" customHeight="1">
      <c r="B7" s="16" t="s">
        <v>24</v>
      </c>
      <c r="E7" s="53"/>
      <c r="F7" s="1"/>
      <c r="H7" t="s">
        <v>16</v>
      </c>
    </row>
    <row r="8" spans="2:6" ht="18" customHeight="1">
      <c r="B8" s="16" t="s">
        <v>67</v>
      </c>
      <c r="E8" s="53"/>
      <c r="F8" s="1"/>
    </row>
    <row r="9" spans="2:6" ht="18" customHeight="1">
      <c r="B9" s="16"/>
      <c r="E9" s="54" t="s">
        <v>106</v>
      </c>
      <c r="F9" s="1"/>
    </row>
    <row r="10" spans="2:6" ht="18" customHeight="1">
      <c r="B10" s="47" t="s">
        <v>88</v>
      </c>
      <c r="E10" s="54"/>
      <c r="F10" s="1"/>
    </row>
    <row r="11" spans="2:6" ht="18" customHeight="1">
      <c r="B11" s="16"/>
      <c r="E11" s="54"/>
      <c r="F11" s="1"/>
    </row>
    <row r="12" spans="5:6" ht="12.75">
      <c r="E12" s="53"/>
      <c r="F12" s="1"/>
    </row>
    <row r="13" spans="2:6" ht="14.25">
      <c r="B13" s="43" t="s">
        <v>26</v>
      </c>
      <c r="E13" s="53"/>
      <c r="F13" s="1"/>
    </row>
    <row r="14" spans="5:7" ht="12.75">
      <c r="E14" s="53"/>
      <c r="F14" s="1"/>
      <c r="G14">
        <f>10*54823</f>
        <v>548230</v>
      </c>
    </row>
    <row r="15" spans="2:6" ht="12.75">
      <c r="B15" s="59" t="s">
        <v>0</v>
      </c>
      <c r="C15" s="20" t="s">
        <v>79</v>
      </c>
      <c r="D15" s="20" t="s">
        <v>77</v>
      </c>
      <c r="E15" s="21" t="s">
        <v>28</v>
      </c>
      <c r="F15" s="17"/>
    </row>
    <row r="16" spans="1:6" s="27" customFormat="1" ht="15.75">
      <c r="A16" s="66"/>
      <c r="B16" s="60" t="s">
        <v>78</v>
      </c>
      <c r="C16" s="259"/>
      <c r="D16" s="259"/>
      <c r="E16" s="260"/>
      <c r="F16" s="26"/>
    </row>
    <row r="17" spans="2:8" ht="15.75">
      <c r="B17" s="61">
        <v>1</v>
      </c>
      <c r="C17" s="35">
        <v>1</v>
      </c>
      <c r="D17" s="5" t="s">
        <v>76</v>
      </c>
      <c r="E17" s="55">
        <v>5</v>
      </c>
      <c r="F17" s="7" t="s">
        <v>40</v>
      </c>
      <c r="G17">
        <v>1</v>
      </c>
      <c r="H17">
        <v>0.9</v>
      </c>
    </row>
    <row r="18" spans="1:6" s="27" customFormat="1" ht="15.75">
      <c r="A18" s="66"/>
      <c r="B18" s="60" t="s">
        <v>27</v>
      </c>
      <c r="C18" s="259"/>
      <c r="D18" s="259"/>
      <c r="E18" s="260"/>
      <c r="F18" s="26"/>
    </row>
    <row r="19" spans="2:8" ht="14.25">
      <c r="B19" s="271">
        <v>1.45</v>
      </c>
      <c r="C19" s="36">
        <v>0.45</v>
      </c>
      <c r="D19" s="6"/>
      <c r="E19" s="56" t="s">
        <v>38</v>
      </c>
      <c r="F19" s="7" t="s">
        <v>41</v>
      </c>
      <c r="G19">
        <v>0.675</v>
      </c>
      <c r="H19">
        <v>0.675</v>
      </c>
    </row>
    <row r="20" spans="2:8" ht="14.25">
      <c r="B20" s="272"/>
      <c r="C20" s="37">
        <v>1</v>
      </c>
      <c r="D20" s="4"/>
      <c r="E20" s="57">
        <v>2.2</v>
      </c>
      <c r="F20" s="7"/>
      <c r="G20">
        <v>0.675</v>
      </c>
      <c r="H20">
        <v>0.675</v>
      </c>
    </row>
    <row r="21" spans="1:6" s="27" customFormat="1" ht="15.75">
      <c r="A21" s="66"/>
      <c r="B21" s="60" t="s">
        <v>4</v>
      </c>
      <c r="C21" s="259"/>
      <c r="D21" s="259"/>
      <c r="E21" s="260"/>
      <c r="F21" s="49" t="s">
        <v>48</v>
      </c>
    </row>
    <row r="22" spans="2:8" ht="15.75">
      <c r="B22" s="61">
        <v>1</v>
      </c>
      <c r="C22" s="35">
        <v>1</v>
      </c>
      <c r="D22" s="5"/>
      <c r="E22" s="55">
        <v>1.7</v>
      </c>
      <c r="F22" s="7"/>
      <c r="G22">
        <v>1</v>
      </c>
      <c r="H22">
        <v>0.5</v>
      </c>
    </row>
    <row r="23" spans="1:6" s="27" customFormat="1" ht="15.75">
      <c r="A23" s="66"/>
      <c r="B23" s="60" t="s">
        <v>5</v>
      </c>
      <c r="C23" s="259"/>
      <c r="D23" s="259"/>
      <c r="E23" s="260"/>
      <c r="F23" s="26"/>
    </row>
    <row r="24" spans="2:8" ht="15.75">
      <c r="B24" s="26">
        <v>1</v>
      </c>
      <c r="C24" s="35">
        <v>1</v>
      </c>
      <c r="D24" s="5" t="s">
        <v>80</v>
      </c>
      <c r="E24" s="55">
        <v>2.75</v>
      </c>
      <c r="F24" s="7"/>
      <c r="G24">
        <v>1</v>
      </c>
      <c r="H24">
        <v>0.3</v>
      </c>
    </row>
    <row r="25" spans="1:6" s="27" customFormat="1" ht="15.75">
      <c r="A25" s="66"/>
      <c r="B25" s="60" t="s">
        <v>6</v>
      </c>
      <c r="C25" s="259"/>
      <c r="D25" s="259"/>
      <c r="E25" s="260"/>
      <c r="F25" s="49" t="s">
        <v>89</v>
      </c>
    </row>
    <row r="26" spans="2:8" ht="14.25">
      <c r="B26" s="271">
        <v>9</v>
      </c>
      <c r="C26" s="36">
        <v>1</v>
      </c>
      <c r="D26" s="6" t="s">
        <v>81</v>
      </c>
      <c r="E26" s="56">
        <v>3.8</v>
      </c>
      <c r="F26" s="7"/>
      <c r="G26">
        <v>1</v>
      </c>
      <c r="H26">
        <v>1</v>
      </c>
    </row>
    <row r="27" spans="2:8" ht="14.25">
      <c r="B27" s="273"/>
      <c r="C27" s="38">
        <v>1</v>
      </c>
      <c r="D27" s="2" t="s">
        <v>80</v>
      </c>
      <c r="E27" s="58">
        <v>3.6</v>
      </c>
      <c r="F27" s="7"/>
      <c r="G27">
        <v>1</v>
      </c>
      <c r="H27">
        <v>1</v>
      </c>
    </row>
    <row r="28" spans="2:8" ht="14.25">
      <c r="B28" s="273"/>
      <c r="C28" s="38">
        <v>1</v>
      </c>
      <c r="D28" s="2" t="s">
        <v>81</v>
      </c>
      <c r="E28" s="58">
        <v>3.23</v>
      </c>
      <c r="F28" s="7"/>
      <c r="G28">
        <v>1</v>
      </c>
      <c r="H28">
        <v>1</v>
      </c>
    </row>
    <row r="29" spans="2:8" ht="14.25">
      <c r="B29" s="273"/>
      <c r="C29" s="38">
        <v>3</v>
      </c>
      <c r="D29" s="2" t="s">
        <v>82</v>
      </c>
      <c r="E29" s="58">
        <v>3.06</v>
      </c>
      <c r="F29" s="7"/>
      <c r="G29">
        <v>1</v>
      </c>
      <c r="H29">
        <v>1</v>
      </c>
    </row>
    <row r="30" spans="2:8" ht="14.25">
      <c r="B30" s="273"/>
      <c r="C30" s="38">
        <v>1</v>
      </c>
      <c r="D30" s="2" t="s">
        <v>81</v>
      </c>
      <c r="E30" s="58">
        <v>3.12</v>
      </c>
      <c r="F30" s="7"/>
      <c r="G30">
        <v>1</v>
      </c>
      <c r="H30">
        <v>1</v>
      </c>
    </row>
    <row r="31" spans="2:8" ht="14.25">
      <c r="B31" s="273"/>
      <c r="C31" s="38">
        <v>1</v>
      </c>
      <c r="D31" s="2" t="s">
        <v>80</v>
      </c>
      <c r="E31" s="58">
        <v>2.95</v>
      </c>
      <c r="F31" s="7"/>
      <c r="G31">
        <v>1</v>
      </c>
      <c r="H31">
        <v>1</v>
      </c>
    </row>
    <row r="32" spans="2:8" ht="14.25">
      <c r="B32" s="273"/>
      <c r="C32" s="37">
        <v>1</v>
      </c>
      <c r="D32" s="4" t="s">
        <v>80</v>
      </c>
      <c r="E32" s="57">
        <v>2.85</v>
      </c>
      <c r="F32" s="7"/>
      <c r="G32">
        <v>1</v>
      </c>
      <c r="H32">
        <v>1</v>
      </c>
    </row>
    <row r="33" spans="1:6" s="27" customFormat="1" ht="15.75">
      <c r="A33" s="66"/>
      <c r="B33" s="50" t="s">
        <v>29</v>
      </c>
      <c r="C33" s="259"/>
      <c r="D33" s="259"/>
      <c r="E33" s="260"/>
      <c r="F33" s="26"/>
    </row>
    <row r="34" spans="2:8" ht="15.75" customHeight="1">
      <c r="B34" s="271">
        <v>6.75</v>
      </c>
      <c r="C34" s="39">
        <v>1</v>
      </c>
      <c r="D34" s="6"/>
      <c r="E34" s="57">
        <v>2.2</v>
      </c>
      <c r="F34" s="7"/>
      <c r="G34">
        <v>1</v>
      </c>
      <c r="H34">
        <v>1</v>
      </c>
    </row>
    <row r="35" spans="2:8" ht="14.25">
      <c r="B35" s="273"/>
      <c r="C35" s="40">
        <v>1</v>
      </c>
      <c r="D35" s="2"/>
      <c r="E35" s="58">
        <v>2.2</v>
      </c>
      <c r="F35" s="7"/>
      <c r="G35">
        <v>1</v>
      </c>
      <c r="H35">
        <v>1</v>
      </c>
    </row>
    <row r="36" spans="2:8" ht="14.25">
      <c r="B36" s="273"/>
      <c r="C36" s="40">
        <v>4</v>
      </c>
      <c r="D36" s="2"/>
      <c r="E36" s="58">
        <v>2.2</v>
      </c>
      <c r="F36" s="7"/>
      <c r="G36">
        <v>1</v>
      </c>
      <c r="H36">
        <v>1</v>
      </c>
    </row>
    <row r="37" spans="2:8" ht="14.25">
      <c r="B37" s="272"/>
      <c r="C37" s="41">
        <f>6/8</f>
        <v>0.75</v>
      </c>
      <c r="D37" s="4"/>
      <c r="E37" s="57" t="s">
        <v>36</v>
      </c>
      <c r="F37" s="7"/>
      <c r="G37">
        <v>0.625</v>
      </c>
      <c r="H37">
        <v>0.625</v>
      </c>
    </row>
    <row r="38" spans="2:6" ht="15.75" customHeight="1">
      <c r="B38" s="268" t="s">
        <v>30</v>
      </c>
      <c r="C38" s="269"/>
      <c r="D38" s="269"/>
      <c r="E38" s="270"/>
      <c r="F38" s="18"/>
    </row>
    <row r="39" spans="2:8" ht="15.75">
      <c r="B39" s="61">
        <v>2</v>
      </c>
      <c r="C39" s="36">
        <v>2</v>
      </c>
      <c r="D39" s="6"/>
      <c r="E39" s="56">
        <v>1.7</v>
      </c>
      <c r="F39" s="7"/>
      <c r="G39">
        <v>1</v>
      </c>
      <c r="H39">
        <v>1</v>
      </c>
    </row>
    <row r="40" spans="2:8" ht="15">
      <c r="B40" s="60" t="s">
        <v>32</v>
      </c>
      <c r="C40" s="256"/>
      <c r="D40" s="257"/>
      <c r="E40" s="258"/>
      <c r="F40" s="18"/>
      <c r="G40">
        <v>1</v>
      </c>
      <c r="H40">
        <v>1</v>
      </c>
    </row>
    <row r="41" spans="2:6" ht="15.75">
      <c r="B41" s="51">
        <v>1</v>
      </c>
      <c r="C41" s="35">
        <v>1</v>
      </c>
      <c r="D41" s="5"/>
      <c r="E41" s="55">
        <v>1.3</v>
      </c>
      <c r="F41" s="7"/>
    </row>
    <row r="42" spans="2:6" ht="15">
      <c r="B42" s="60" t="s">
        <v>33</v>
      </c>
      <c r="C42" s="256"/>
      <c r="D42" s="257"/>
      <c r="E42" s="258"/>
      <c r="F42" s="49" t="s">
        <v>90</v>
      </c>
    </row>
    <row r="43" spans="2:8" ht="15.75">
      <c r="B43" s="62">
        <v>2</v>
      </c>
      <c r="C43" s="42">
        <v>2</v>
      </c>
      <c r="D43" s="6"/>
      <c r="E43" s="56">
        <v>1.1</v>
      </c>
      <c r="F43" s="7"/>
      <c r="G43">
        <v>1</v>
      </c>
      <c r="H43">
        <v>0.89</v>
      </c>
    </row>
    <row r="44" spans="2:8" ht="15">
      <c r="B44" s="60" t="s">
        <v>34</v>
      </c>
      <c r="C44" s="256"/>
      <c r="D44" s="257"/>
      <c r="E44" s="258"/>
      <c r="F44" s="18"/>
      <c r="G44">
        <v>0.63</v>
      </c>
      <c r="H44">
        <v>0.68</v>
      </c>
    </row>
    <row r="45" spans="2:7" ht="15.75">
      <c r="B45" s="51">
        <f>4/8</f>
        <v>0.5</v>
      </c>
      <c r="C45" s="36">
        <v>0.5</v>
      </c>
      <c r="D45" s="6"/>
      <c r="E45" s="56" t="s">
        <v>39</v>
      </c>
      <c r="F45" s="7"/>
      <c r="G45">
        <f>1.1*0.68</f>
        <v>0.7480000000000001</v>
      </c>
    </row>
    <row r="46" spans="5:8" ht="12.75">
      <c r="E46" s="53"/>
      <c r="F46" s="1"/>
      <c r="G46">
        <f>SUM(G17:G45)</f>
        <v>19.353</v>
      </c>
      <c r="H46">
        <f>SUM(H17:H45)</f>
        <v>17.245</v>
      </c>
    </row>
    <row r="47" spans="2:6" ht="12.75">
      <c r="B47" t="s">
        <v>42</v>
      </c>
      <c r="E47" s="53"/>
      <c r="F47" s="1"/>
    </row>
    <row r="48" spans="2:6" ht="12.75">
      <c r="B48" t="s">
        <v>60</v>
      </c>
      <c r="E48" s="53"/>
      <c r="F48" s="1"/>
    </row>
    <row r="49" spans="2:6" ht="12.75">
      <c r="B49" t="s">
        <v>43</v>
      </c>
      <c r="E49" s="53"/>
      <c r="F49" s="1"/>
    </row>
    <row r="50" spans="5:6" ht="12.75">
      <c r="E50" s="53"/>
      <c r="F50" s="1"/>
    </row>
    <row r="51" spans="2:6" ht="12.75">
      <c r="B51" t="s">
        <v>44</v>
      </c>
      <c r="E51" s="53"/>
      <c r="F51" s="1"/>
    </row>
    <row r="52" spans="2:6" ht="12.75">
      <c r="B52" t="s">
        <v>65</v>
      </c>
      <c r="E52" s="53"/>
      <c r="F52" s="1"/>
    </row>
    <row r="53" spans="2:6" ht="12.75">
      <c r="B53" t="s">
        <v>45</v>
      </c>
      <c r="E53" s="53"/>
      <c r="F53" s="1"/>
    </row>
    <row r="54" spans="2:6" ht="12.75">
      <c r="B54" t="s">
        <v>75</v>
      </c>
      <c r="E54" s="53"/>
      <c r="F54" s="1"/>
    </row>
    <row r="55" spans="2:6" ht="12.75">
      <c r="B55" t="s">
        <v>74</v>
      </c>
      <c r="E55" s="53"/>
      <c r="F55" s="1"/>
    </row>
    <row r="56" spans="5:6" ht="12.75">
      <c r="E56" s="53"/>
      <c r="F56" s="1"/>
    </row>
    <row r="57" spans="5:6" ht="12.75">
      <c r="E57" s="53"/>
      <c r="F57" s="1"/>
    </row>
    <row r="58" spans="5:6" ht="12.75">
      <c r="E58" s="53"/>
      <c r="F58" s="1"/>
    </row>
    <row r="59" ht="15">
      <c r="B59" s="48" t="s">
        <v>84</v>
      </c>
    </row>
    <row r="60" ht="15">
      <c r="B60" s="48" t="s">
        <v>85</v>
      </c>
    </row>
    <row r="61" ht="15">
      <c r="B61" s="48" t="s">
        <v>86</v>
      </c>
    </row>
    <row r="62" ht="15">
      <c r="B62" s="48" t="s">
        <v>87</v>
      </c>
    </row>
    <row r="63" spans="5:6" ht="12.75">
      <c r="E63" s="53"/>
      <c r="F63" s="1"/>
    </row>
    <row r="64" spans="5:6" ht="12.75">
      <c r="E64" s="53"/>
      <c r="F64" s="1"/>
    </row>
    <row r="65" spans="2:6" ht="18">
      <c r="B65" s="16" t="s">
        <v>24</v>
      </c>
      <c r="E65" s="53"/>
      <c r="F65" s="1"/>
    </row>
    <row r="66" spans="2:6" ht="18">
      <c r="B66" s="16" t="s">
        <v>67</v>
      </c>
      <c r="E66" s="53"/>
      <c r="F66" s="1"/>
    </row>
    <row r="67" spans="5:6" ht="12.75">
      <c r="E67" s="54" t="s">
        <v>106</v>
      </c>
      <c r="F67" s="1"/>
    </row>
    <row r="68" spans="2:6" ht="18" customHeight="1">
      <c r="B68" s="47" t="s">
        <v>88</v>
      </c>
      <c r="E68" s="54"/>
      <c r="F68" s="1"/>
    </row>
    <row r="69" spans="5:6" ht="12.75">
      <c r="E69" s="54"/>
      <c r="F69" s="1"/>
    </row>
    <row r="70" spans="2:6" ht="14.25">
      <c r="B70" s="43" t="s">
        <v>22</v>
      </c>
      <c r="E70" s="53"/>
      <c r="F70" s="1"/>
    </row>
    <row r="71" spans="5:6" ht="12.75">
      <c r="E71" s="53"/>
      <c r="F71" s="1"/>
    </row>
    <row r="72" spans="2:6" ht="12.75">
      <c r="B72" s="20" t="s">
        <v>0</v>
      </c>
      <c r="C72" s="20" t="s">
        <v>79</v>
      </c>
      <c r="D72" s="20" t="s">
        <v>83</v>
      </c>
      <c r="E72" s="21" t="s">
        <v>28</v>
      </c>
      <c r="F72" s="1"/>
    </row>
    <row r="73" spans="2:6" ht="15">
      <c r="B73" s="33" t="s">
        <v>78</v>
      </c>
      <c r="C73" s="257"/>
      <c r="D73" s="257"/>
      <c r="E73" s="258"/>
      <c r="F73" s="1"/>
    </row>
    <row r="74" spans="2:8" ht="15.75">
      <c r="B74" s="29">
        <v>0.89</v>
      </c>
      <c r="C74" s="45">
        <v>0.89</v>
      </c>
      <c r="D74" s="5" t="s">
        <v>81</v>
      </c>
      <c r="E74" s="55" t="s">
        <v>50</v>
      </c>
      <c r="F74" s="7"/>
      <c r="G74">
        <v>1</v>
      </c>
      <c r="H74">
        <v>0.9</v>
      </c>
    </row>
    <row r="75" spans="2:8" ht="15">
      <c r="B75" s="33" t="s">
        <v>31</v>
      </c>
      <c r="C75" s="257"/>
      <c r="D75" s="257"/>
      <c r="E75" s="258"/>
      <c r="F75" s="7"/>
      <c r="G75">
        <v>0.8</v>
      </c>
      <c r="H75">
        <v>0.675</v>
      </c>
    </row>
    <row r="76" spans="2:8" ht="12.75">
      <c r="B76" s="265">
        <v>1.2</v>
      </c>
      <c r="C76" s="23">
        <v>0.6</v>
      </c>
      <c r="D76" s="6"/>
      <c r="E76" s="57" t="s">
        <v>108</v>
      </c>
      <c r="F76" s="7"/>
      <c r="G76">
        <f>2.65*0.6</f>
        <v>1.5899999999999999</v>
      </c>
      <c r="H76">
        <v>0.675</v>
      </c>
    </row>
    <row r="77" spans="2:8" ht="12.75">
      <c r="B77" s="266"/>
      <c r="C77" s="24">
        <v>0.6</v>
      </c>
      <c r="D77" s="4"/>
      <c r="E77" s="57" t="s">
        <v>109</v>
      </c>
      <c r="F77" s="7"/>
      <c r="G77">
        <f>2.2*0.6</f>
        <v>1.32</v>
      </c>
      <c r="H77">
        <v>0.675</v>
      </c>
    </row>
    <row r="78" spans="2:6" ht="15">
      <c r="B78" s="33" t="s">
        <v>4</v>
      </c>
      <c r="C78" s="257"/>
      <c r="D78" s="257"/>
      <c r="E78" s="258"/>
      <c r="F78" s="7"/>
    </row>
    <row r="79" spans="2:8" ht="15.75">
      <c r="B79" s="29">
        <v>0.44</v>
      </c>
      <c r="C79" s="22">
        <v>0.44</v>
      </c>
      <c r="D79" s="14"/>
      <c r="E79" s="56" t="s">
        <v>107</v>
      </c>
      <c r="F79" s="19"/>
      <c r="G79">
        <f>1.7*0.5</f>
        <v>0.85</v>
      </c>
      <c r="H79">
        <v>0.5</v>
      </c>
    </row>
    <row r="80" spans="2:6" ht="15">
      <c r="B80" s="33" t="s">
        <v>5</v>
      </c>
      <c r="C80" s="261"/>
      <c r="D80" s="261"/>
      <c r="E80" s="262"/>
      <c r="F80" s="19"/>
    </row>
    <row r="81" spans="2:8" ht="15.75">
      <c r="B81" s="29">
        <v>0.3</v>
      </c>
      <c r="C81" s="22">
        <v>0.3</v>
      </c>
      <c r="D81" s="5" t="s">
        <v>82</v>
      </c>
      <c r="E81" s="56" t="s">
        <v>53</v>
      </c>
      <c r="F81" s="7"/>
      <c r="G81">
        <f>2.75*0.3</f>
        <v>0.825</v>
      </c>
      <c r="H81">
        <v>0.3</v>
      </c>
    </row>
    <row r="82" spans="1:6" s="27" customFormat="1" ht="15.75">
      <c r="A82" s="66"/>
      <c r="B82" s="33" t="s">
        <v>6</v>
      </c>
      <c r="C82" s="259"/>
      <c r="D82" s="259"/>
      <c r="E82" s="260"/>
      <c r="F82" s="7" t="s">
        <v>89</v>
      </c>
    </row>
    <row r="83" spans="2:8" ht="12.75">
      <c r="B83" s="265">
        <v>8</v>
      </c>
      <c r="C83" s="6">
        <v>1</v>
      </c>
      <c r="D83" s="6" t="s">
        <v>9</v>
      </c>
      <c r="E83" s="56">
        <v>3.8</v>
      </c>
      <c r="F83" s="7"/>
      <c r="G83">
        <v>1</v>
      </c>
      <c r="H83">
        <v>1</v>
      </c>
    </row>
    <row r="84" spans="2:8" ht="12.75">
      <c r="B84" s="267"/>
      <c r="C84" s="2">
        <v>1</v>
      </c>
      <c r="D84" s="2" t="s">
        <v>17</v>
      </c>
      <c r="E84" s="58">
        <v>3.6</v>
      </c>
      <c r="F84" s="7"/>
      <c r="G84">
        <v>1</v>
      </c>
      <c r="H84">
        <v>1</v>
      </c>
    </row>
    <row r="85" spans="2:8" ht="12.75">
      <c r="B85" s="267"/>
      <c r="C85" s="2">
        <v>1</v>
      </c>
      <c r="D85" s="2" t="s">
        <v>18</v>
      </c>
      <c r="E85" s="58">
        <v>3.23</v>
      </c>
      <c r="F85" s="7"/>
      <c r="G85">
        <v>1</v>
      </c>
      <c r="H85">
        <v>1</v>
      </c>
    </row>
    <row r="86" spans="2:8" ht="12.75">
      <c r="B86" s="267"/>
      <c r="C86" s="2">
        <v>3</v>
      </c>
      <c r="D86" s="2" t="s">
        <v>10</v>
      </c>
      <c r="E86" s="58">
        <v>3.06</v>
      </c>
      <c r="F86" s="7"/>
      <c r="G86">
        <v>1</v>
      </c>
      <c r="H86">
        <v>1</v>
      </c>
    </row>
    <row r="87" spans="2:8" ht="12.75">
      <c r="B87" s="267"/>
      <c r="C87" s="2">
        <v>1</v>
      </c>
      <c r="D87" s="2" t="s">
        <v>19</v>
      </c>
      <c r="E87" s="58">
        <v>3.12</v>
      </c>
      <c r="F87" s="7"/>
      <c r="G87">
        <v>1</v>
      </c>
      <c r="H87">
        <v>1</v>
      </c>
    </row>
    <row r="88" spans="2:8" ht="12.75">
      <c r="B88" s="267"/>
      <c r="C88" s="2">
        <v>1</v>
      </c>
      <c r="D88" s="2" t="s">
        <v>20</v>
      </c>
      <c r="E88" s="58">
        <v>2.95</v>
      </c>
      <c r="F88" s="7"/>
      <c r="G88">
        <v>1</v>
      </c>
      <c r="H88">
        <v>1</v>
      </c>
    </row>
    <row r="89" spans="1:6" s="27" customFormat="1" ht="15.75">
      <c r="A89" s="66"/>
      <c r="B89" s="34" t="s">
        <v>29</v>
      </c>
      <c r="C89" s="259"/>
      <c r="D89" s="259"/>
      <c r="E89" s="260"/>
      <c r="F89" s="26"/>
    </row>
    <row r="90" spans="2:8" ht="15.75" customHeight="1">
      <c r="B90" s="265">
        <v>7.75</v>
      </c>
      <c r="C90" s="13">
        <v>1</v>
      </c>
      <c r="D90" s="6"/>
      <c r="E90" s="57">
        <v>2.2</v>
      </c>
      <c r="F90" s="7"/>
      <c r="G90">
        <v>1</v>
      </c>
      <c r="H90">
        <v>1</v>
      </c>
    </row>
    <row r="91" spans="2:8" ht="12.75">
      <c r="B91" s="267"/>
      <c r="C91" s="9">
        <v>1</v>
      </c>
      <c r="D91" s="2"/>
      <c r="E91" s="58">
        <v>2.2</v>
      </c>
      <c r="F91" s="7"/>
      <c r="G91">
        <v>1</v>
      </c>
      <c r="H91">
        <v>1</v>
      </c>
    </row>
    <row r="92" spans="2:8" ht="12.75">
      <c r="B92" s="267"/>
      <c r="C92" s="9">
        <v>5</v>
      </c>
      <c r="D92" s="2"/>
      <c r="E92" s="58">
        <v>2.2</v>
      </c>
      <c r="F92" s="7"/>
      <c r="G92">
        <v>1</v>
      </c>
      <c r="H92">
        <v>1</v>
      </c>
    </row>
    <row r="93" spans="2:8" ht="12.75">
      <c r="B93" s="267"/>
      <c r="C93" s="11">
        <v>0.25</v>
      </c>
      <c r="D93" s="4"/>
      <c r="E93" s="57" t="s">
        <v>110</v>
      </c>
      <c r="F93" s="7"/>
      <c r="G93">
        <v>0.625</v>
      </c>
      <c r="H93">
        <v>0.625</v>
      </c>
    </row>
    <row r="94" spans="2:6" ht="15">
      <c r="B94" s="33" t="s">
        <v>30</v>
      </c>
      <c r="C94" s="263"/>
      <c r="D94" s="263"/>
      <c r="E94" s="264"/>
      <c r="F94" s="7"/>
    </row>
    <row r="95" spans="2:8" ht="12.75">
      <c r="B95" s="267">
        <v>2.17</v>
      </c>
      <c r="C95" s="23">
        <v>2</v>
      </c>
      <c r="D95" s="6"/>
      <c r="E95" s="56">
        <v>1.7</v>
      </c>
      <c r="F95" s="7"/>
      <c r="G95">
        <v>1</v>
      </c>
      <c r="H95">
        <v>1</v>
      </c>
    </row>
    <row r="96" spans="2:8" ht="12.75">
      <c r="B96" s="267"/>
      <c r="C96" s="24">
        <v>0.17</v>
      </c>
      <c r="D96" s="4"/>
      <c r="E96" s="57" t="s">
        <v>70</v>
      </c>
      <c r="F96" s="7"/>
      <c r="G96">
        <f>1.7*0.29</f>
        <v>0.49299999999999994</v>
      </c>
      <c r="H96">
        <v>1</v>
      </c>
    </row>
    <row r="97" spans="2:6" ht="15">
      <c r="B97" s="8" t="s">
        <v>35</v>
      </c>
      <c r="C97" s="257"/>
      <c r="D97" s="257"/>
      <c r="E97" s="258"/>
      <c r="F97" s="7"/>
    </row>
    <row r="98" spans="2:8" ht="15.75">
      <c r="B98" s="29">
        <v>0.83</v>
      </c>
      <c r="C98" s="22">
        <v>1</v>
      </c>
      <c r="D98" s="5"/>
      <c r="E98" s="55">
        <v>1.08</v>
      </c>
      <c r="F98" s="7"/>
      <c r="G98">
        <f>0.83*1.3</f>
        <v>1.079</v>
      </c>
      <c r="H98">
        <v>1</v>
      </c>
    </row>
    <row r="99" spans="2:6" ht="15">
      <c r="B99" s="33" t="s">
        <v>33</v>
      </c>
      <c r="C99" s="257"/>
      <c r="D99" s="257"/>
      <c r="E99" s="258"/>
      <c r="F99" s="7"/>
    </row>
    <row r="100" spans="2:8" ht="12.75">
      <c r="B100" s="265">
        <v>1.49</v>
      </c>
      <c r="C100" s="25">
        <v>0.89</v>
      </c>
      <c r="D100" s="6"/>
      <c r="E100" s="57" t="s">
        <v>57</v>
      </c>
      <c r="F100" s="7"/>
      <c r="G100">
        <f>1.1*0.89</f>
        <v>0.9790000000000001</v>
      </c>
      <c r="H100">
        <v>0.89</v>
      </c>
    </row>
    <row r="101" spans="2:8" ht="12.75">
      <c r="B101" s="267"/>
      <c r="C101" s="24">
        <v>0.6</v>
      </c>
      <c r="D101" s="4"/>
      <c r="E101" s="57" t="s">
        <v>58</v>
      </c>
      <c r="F101" s="7"/>
      <c r="G101">
        <f>1.1*0.6</f>
        <v>0.66</v>
      </c>
      <c r="H101">
        <v>0.6</v>
      </c>
    </row>
    <row r="102" spans="2:6" ht="12.75">
      <c r="B102" s="8" t="s">
        <v>34</v>
      </c>
      <c r="C102" s="257"/>
      <c r="D102" s="257"/>
      <c r="E102" s="258"/>
      <c r="F102" s="7"/>
    </row>
    <row r="103" spans="2:8" ht="15.75">
      <c r="B103" s="30">
        <v>0.71</v>
      </c>
      <c r="C103" s="25">
        <v>0.71</v>
      </c>
      <c r="D103" s="6"/>
      <c r="E103" s="58" t="s">
        <v>125</v>
      </c>
      <c r="F103" s="7"/>
      <c r="G103">
        <f>1.1*0.68</f>
        <v>0.7480000000000001</v>
      </c>
      <c r="H103">
        <v>0.68</v>
      </c>
    </row>
    <row r="104" spans="5:6" ht="12.75">
      <c r="E104" s="53"/>
      <c r="F104" s="1"/>
    </row>
    <row r="105" spans="2:8" ht="12.75">
      <c r="B105" t="s">
        <v>42</v>
      </c>
      <c r="E105" s="53"/>
      <c r="F105" s="1"/>
      <c r="G105">
        <f>SUM(G74:G104)</f>
        <v>20.968999999999998</v>
      </c>
      <c r="H105">
        <f>SUM(H74:H104)</f>
        <v>18.520000000000003</v>
      </c>
    </row>
    <row r="106" spans="2:6" ht="12.75">
      <c r="B106" t="s">
        <v>60</v>
      </c>
      <c r="E106" s="53"/>
      <c r="F106" s="1"/>
    </row>
    <row r="107" spans="2:6" ht="12.75">
      <c r="B107" t="s">
        <v>61</v>
      </c>
      <c r="E107" s="53"/>
      <c r="F107" s="1"/>
    </row>
    <row r="108" spans="2:6" ht="12.75">
      <c r="B108" s="46" t="s">
        <v>72</v>
      </c>
      <c r="E108" s="53"/>
      <c r="F108" s="1"/>
    </row>
    <row r="109" spans="5:6" ht="12.75">
      <c r="E109" s="53"/>
      <c r="F109" s="1"/>
    </row>
    <row r="110" spans="2:6" ht="12.75">
      <c r="B110" t="s">
        <v>44</v>
      </c>
      <c r="E110" s="53"/>
      <c r="F110" s="1"/>
    </row>
    <row r="111" spans="2:6" ht="12.75">
      <c r="B111" t="s">
        <v>62</v>
      </c>
      <c r="E111" s="53"/>
      <c r="F111" s="1"/>
    </row>
    <row r="112" spans="2:6" ht="12.75">
      <c r="B112" t="s">
        <v>63</v>
      </c>
      <c r="E112" s="53"/>
      <c r="F112" s="1"/>
    </row>
    <row r="113" spans="2:6" ht="12.75">
      <c r="B113" t="s">
        <v>64</v>
      </c>
      <c r="E113" s="53"/>
      <c r="F113" s="1"/>
    </row>
    <row r="114" spans="2:6" ht="12.75">
      <c r="B114" s="46" t="s">
        <v>73</v>
      </c>
      <c r="E114" s="53"/>
      <c r="F114" s="1"/>
    </row>
    <row r="127" spans="2:6" ht="12.75">
      <c r="B127" t="s">
        <v>42</v>
      </c>
      <c r="E127" s="53"/>
      <c r="F127" s="1"/>
    </row>
    <row r="128" spans="2:6" ht="12.75">
      <c r="B128" t="s">
        <v>60</v>
      </c>
      <c r="E128" s="53"/>
      <c r="F128" s="1"/>
    </row>
    <row r="129" spans="2:6" ht="12.75">
      <c r="B129" t="s">
        <v>43</v>
      </c>
      <c r="E129" s="53"/>
      <c r="F129" s="1"/>
    </row>
    <row r="130" spans="5:6" ht="12.75">
      <c r="E130" s="53"/>
      <c r="F130" s="1"/>
    </row>
    <row r="131" spans="2:6" ht="12.75">
      <c r="B131" t="s">
        <v>44</v>
      </c>
      <c r="E131" s="53"/>
      <c r="F131" s="1"/>
    </row>
    <row r="132" spans="2:6" ht="12.75">
      <c r="B132" t="s">
        <v>65</v>
      </c>
      <c r="E132" s="53"/>
      <c r="F132" s="1"/>
    </row>
    <row r="133" spans="2:6" ht="12.75">
      <c r="B133" t="s">
        <v>45</v>
      </c>
      <c r="E133" s="53"/>
      <c r="F133" s="1"/>
    </row>
    <row r="134" spans="2:6" ht="12.75">
      <c r="B134" t="s">
        <v>75</v>
      </c>
      <c r="E134" s="53"/>
      <c r="F134" s="1"/>
    </row>
    <row r="135" spans="2:6" ht="12.75">
      <c r="B135" t="s">
        <v>74</v>
      </c>
      <c r="E135" s="53"/>
      <c r="F135" s="1"/>
    </row>
    <row r="141" spans="2:6" ht="18">
      <c r="B141" s="16" t="s">
        <v>24</v>
      </c>
      <c r="E141" s="53"/>
      <c r="F141" s="1"/>
    </row>
    <row r="142" spans="2:6" ht="18">
      <c r="B142" s="16" t="s">
        <v>67</v>
      </c>
      <c r="E142" s="53"/>
      <c r="F142" s="1"/>
    </row>
    <row r="143" spans="5:6" ht="12.75">
      <c r="E143" s="54" t="s">
        <v>68</v>
      </c>
      <c r="F143" s="1"/>
    </row>
    <row r="144" spans="5:6" ht="12.75">
      <c r="E144" s="54"/>
      <c r="F144" s="1"/>
    </row>
    <row r="145" spans="2:6" ht="18" customHeight="1">
      <c r="B145" s="47" t="s">
        <v>88</v>
      </c>
      <c r="E145" s="54"/>
      <c r="F145" s="1"/>
    </row>
    <row r="146" spans="5:6" ht="12.75">
      <c r="E146" s="54"/>
      <c r="F146" s="1"/>
    </row>
    <row r="147" spans="2:6" ht="14.25">
      <c r="B147" s="43" t="s">
        <v>22</v>
      </c>
      <c r="E147" s="53"/>
      <c r="F147" s="1"/>
    </row>
    <row r="148" spans="5:6" ht="12.75">
      <c r="E148" s="53"/>
      <c r="F148" s="1"/>
    </row>
    <row r="149" spans="5:6" ht="12.75">
      <c r="E149" s="53"/>
      <c r="F149" s="1"/>
    </row>
    <row r="150" spans="2:6" ht="12.75">
      <c r="B150" s="59" t="s">
        <v>0</v>
      </c>
      <c r="C150" s="20" t="s">
        <v>1</v>
      </c>
      <c r="D150" s="20" t="s">
        <v>2</v>
      </c>
      <c r="E150" s="21" t="s">
        <v>28</v>
      </c>
      <c r="F150" s="1"/>
    </row>
    <row r="151" spans="2:6" ht="15">
      <c r="B151" s="60" t="s">
        <v>78</v>
      </c>
      <c r="C151" s="257"/>
      <c r="D151" s="257"/>
      <c r="E151" s="258"/>
      <c r="F151" s="1"/>
    </row>
    <row r="152" spans="2:8" ht="15.75">
      <c r="B152" s="61">
        <v>0.55</v>
      </c>
      <c r="C152" s="45">
        <v>0.55</v>
      </c>
      <c r="D152" s="5" t="s">
        <v>19</v>
      </c>
      <c r="E152" s="55">
        <v>5</v>
      </c>
      <c r="F152" s="7" t="s">
        <v>40</v>
      </c>
      <c r="G152">
        <v>1</v>
      </c>
      <c r="H152">
        <v>0.9</v>
      </c>
    </row>
    <row r="153" spans="2:8" ht="15">
      <c r="B153" s="60" t="s">
        <v>31</v>
      </c>
      <c r="C153" s="257"/>
      <c r="D153" s="257"/>
      <c r="E153" s="258"/>
      <c r="F153" s="7"/>
      <c r="G153">
        <v>0.8</v>
      </c>
      <c r="H153">
        <v>0.675</v>
      </c>
    </row>
    <row r="154" spans="2:8" ht="12.75">
      <c r="B154" s="271">
        <v>1.2</v>
      </c>
      <c r="C154" s="23">
        <v>0.2</v>
      </c>
      <c r="D154" s="6" t="s">
        <v>13</v>
      </c>
      <c r="E154" s="56" t="s">
        <v>51</v>
      </c>
      <c r="F154" s="7" t="s">
        <v>41</v>
      </c>
      <c r="G154">
        <v>0.8</v>
      </c>
      <c r="H154">
        <v>0.675</v>
      </c>
    </row>
    <row r="155" spans="2:8" ht="12.75">
      <c r="B155" s="272"/>
      <c r="C155" s="24">
        <v>1</v>
      </c>
      <c r="D155" s="4" t="s">
        <v>69</v>
      </c>
      <c r="E155" s="57">
        <v>2.2</v>
      </c>
      <c r="F155" s="7"/>
      <c r="G155">
        <v>0.8</v>
      </c>
      <c r="H155">
        <v>0.675</v>
      </c>
    </row>
    <row r="156" spans="2:6" ht="15">
      <c r="B156" s="60" t="s">
        <v>4</v>
      </c>
      <c r="C156" s="257"/>
      <c r="D156" s="257"/>
      <c r="E156" s="258"/>
      <c r="F156" s="7"/>
    </row>
    <row r="157" spans="2:8" ht="15.75">
      <c r="B157" s="61">
        <v>0.44</v>
      </c>
      <c r="C157" s="22">
        <v>0.44</v>
      </c>
      <c r="D157" s="14" t="s">
        <v>7</v>
      </c>
      <c r="E157" s="56" t="s">
        <v>52</v>
      </c>
      <c r="F157" s="7" t="s">
        <v>48</v>
      </c>
      <c r="G157">
        <f>1.7*0.5</f>
        <v>0.85</v>
      </c>
      <c r="H157">
        <v>0.5</v>
      </c>
    </row>
    <row r="158" spans="2:6" ht="15">
      <c r="B158" s="60" t="s">
        <v>5</v>
      </c>
      <c r="C158" s="261"/>
      <c r="D158" s="261"/>
      <c r="E158" s="262"/>
      <c r="F158" s="19"/>
    </row>
    <row r="159" spans="2:8" ht="15.75">
      <c r="B159" s="61">
        <v>0.3</v>
      </c>
      <c r="C159" s="22">
        <v>0.3</v>
      </c>
      <c r="D159" s="5" t="s">
        <v>23</v>
      </c>
      <c r="E159" s="56" t="s">
        <v>53</v>
      </c>
      <c r="F159" s="7"/>
      <c r="G159">
        <f>2.75*0.3</f>
        <v>0.825</v>
      </c>
      <c r="H159">
        <v>0.3</v>
      </c>
    </row>
    <row r="160" spans="1:6" s="27" customFormat="1" ht="15.75">
      <c r="A160" s="66"/>
      <c r="B160" s="60" t="s">
        <v>6</v>
      </c>
      <c r="C160" s="259"/>
      <c r="D160" s="259"/>
      <c r="E160" s="260"/>
      <c r="F160" s="7" t="s">
        <v>89</v>
      </c>
    </row>
    <row r="161" spans="2:8" ht="12.75">
      <c r="B161" s="271">
        <v>8</v>
      </c>
      <c r="C161" s="6">
        <v>1</v>
      </c>
      <c r="D161" s="6" t="s">
        <v>9</v>
      </c>
      <c r="E161" s="56">
        <v>3.8</v>
      </c>
      <c r="F161" s="7"/>
      <c r="G161">
        <v>1</v>
      </c>
      <c r="H161">
        <v>1</v>
      </c>
    </row>
    <row r="162" spans="2:8" ht="12.75">
      <c r="B162" s="273"/>
      <c r="C162" s="2">
        <v>1</v>
      </c>
      <c r="D162" s="2" t="s">
        <v>17</v>
      </c>
      <c r="E162" s="58">
        <v>3.6</v>
      </c>
      <c r="F162" s="7"/>
      <c r="G162">
        <v>1</v>
      </c>
      <c r="H162">
        <v>1</v>
      </c>
    </row>
    <row r="163" spans="2:8" ht="12.75">
      <c r="B163" s="273"/>
      <c r="C163" s="2">
        <v>1</v>
      </c>
      <c r="D163" s="2" t="s">
        <v>18</v>
      </c>
      <c r="E163" s="58">
        <v>3.23</v>
      </c>
      <c r="F163" s="7"/>
      <c r="G163">
        <v>1</v>
      </c>
      <c r="H163">
        <v>1</v>
      </c>
    </row>
    <row r="164" spans="2:8" ht="12.75">
      <c r="B164" s="273"/>
      <c r="C164" s="2">
        <v>3</v>
      </c>
      <c r="D164" s="2" t="s">
        <v>10</v>
      </c>
      <c r="E164" s="58">
        <v>3.06</v>
      </c>
      <c r="F164" s="7"/>
      <c r="G164">
        <v>1</v>
      </c>
      <c r="H164">
        <v>1</v>
      </c>
    </row>
    <row r="165" spans="2:8" ht="12.75">
      <c r="B165" s="273"/>
      <c r="C165" s="2">
        <v>1</v>
      </c>
      <c r="D165" s="2" t="s">
        <v>19</v>
      </c>
      <c r="E165" s="58">
        <v>3.12</v>
      </c>
      <c r="F165" s="7"/>
      <c r="G165">
        <v>1</v>
      </c>
      <c r="H165">
        <v>1</v>
      </c>
    </row>
    <row r="166" spans="2:8" ht="12.75">
      <c r="B166" s="273"/>
      <c r="C166" s="2">
        <v>1</v>
      </c>
      <c r="D166" s="2" t="s">
        <v>20</v>
      </c>
      <c r="E166" s="58">
        <v>2.95</v>
      </c>
      <c r="F166" s="7"/>
      <c r="G166">
        <v>1</v>
      </c>
      <c r="H166">
        <v>1</v>
      </c>
    </row>
    <row r="167" spans="1:6" s="27" customFormat="1" ht="15.75">
      <c r="A167" s="66"/>
      <c r="B167" s="50" t="s">
        <v>29</v>
      </c>
      <c r="C167" s="259"/>
      <c r="D167" s="259"/>
      <c r="E167" s="260"/>
      <c r="F167" s="26"/>
    </row>
    <row r="168" spans="2:8" ht="15.75" customHeight="1">
      <c r="B168" s="271">
        <v>7.75</v>
      </c>
      <c r="C168" s="13">
        <v>1</v>
      </c>
      <c r="D168" s="6" t="s">
        <v>14</v>
      </c>
      <c r="E168" s="57">
        <v>2.2</v>
      </c>
      <c r="F168" s="7"/>
      <c r="G168">
        <v>1</v>
      </c>
      <c r="H168">
        <v>1</v>
      </c>
    </row>
    <row r="169" spans="2:8" ht="12.75">
      <c r="B169" s="273"/>
      <c r="C169" s="9">
        <v>1</v>
      </c>
      <c r="D169" s="2" t="s">
        <v>11</v>
      </c>
      <c r="E169" s="58">
        <v>2.2</v>
      </c>
      <c r="F169" s="7"/>
      <c r="G169">
        <v>1</v>
      </c>
      <c r="H169">
        <v>1</v>
      </c>
    </row>
    <row r="170" spans="2:8" ht="12.75">
      <c r="B170" s="273"/>
      <c r="C170" s="9">
        <v>5</v>
      </c>
      <c r="D170" s="2" t="s">
        <v>15</v>
      </c>
      <c r="E170" s="58">
        <v>2.2</v>
      </c>
      <c r="F170" s="7"/>
      <c r="G170">
        <v>1</v>
      </c>
      <c r="H170">
        <v>1</v>
      </c>
    </row>
    <row r="171" spans="2:8" ht="12.75">
      <c r="B171" s="273"/>
      <c r="C171" s="11">
        <v>0.75</v>
      </c>
      <c r="D171" s="4" t="s">
        <v>13</v>
      </c>
      <c r="E171" s="57" t="s">
        <v>54</v>
      </c>
      <c r="F171" s="7"/>
      <c r="G171">
        <v>0.625</v>
      </c>
      <c r="H171">
        <v>0.625</v>
      </c>
    </row>
    <row r="172" spans="2:6" ht="15">
      <c r="B172" s="60" t="s">
        <v>30</v>
      </c>
      <c r="C172" s="263"/>
      <c r="D172" s="263"/>
      <c r="E172" s="264"/>
      <c r="F172" s="7"/>
    </row>
    <row r="173" spans="2:8" ht="12.75">
      <c r="B173" s="273">
        <v>2.17</v>
      </c>
      <c r="C173" s="23">
        <v>2</v>
      </c>
      <c r="D173" s="6" t="s">
        <v>7</v>
      </c>
      <c r="E173" s="56">
        <v>1.7</v>
      </c>
      <c r="F173" s="7"/>
      <c r="G173">
        <v>1</v>
      </c>
      <c r="H173">
        <v>1</v>
      </c>
    </row>
    <row r="174" spans="2:8" ht="12.75">
      <c r="B174" s="273"/>
      <c r="C174" s="24">
        <v>0.17</v>
      </c>
      <c r="D174" s="4" t="s">
        <v>7</v>
      </c>
      <c r="E174" s="57" t="s">
        <v>70</v>
      </c>
      <c r="F174" s="7"/>
      <c r="G174">
        <f>1.7*0.29</f>
        <v>0.49299999999999994</v>
      </c>
      <c r="H174">
        <v>1</v>
      </c>
    </row>
    <row r="175" spans="2:6" ht="15">
      <c r="B175" s="64" t="s">
        <v>35</v>
      </c>
      <c r="C175" s="257"/>
      <c r="D175" s="257"/>
      <c r="E175" s="258"/>
      <c r="F175" s="7"/>
    </row>
    <row r="176" spans="2:8" ht="15.75">
      <c r="B176" s="61">
        <v>0.83</v>
      </c>
      <c r="C176" s="22">
        <v>1</v>
      </c>
      <c r="D176" s="5" t="s">
        <v>21</v>
      </c>
      <c r="E176" s="55">
        <v>1.3</v>
      </c>
      <c r="F176" s="7"/>
      <c r="G176">
        <v>1</v>
      </c>
      <c r="H176">
        <v>1</v>
      </c>
    </row>
    <row r="177" spans="2:6" ht="15">
      <c r="B177" s="60" t="s">
        <v>33</v>
      </c>
      <c r="C177" s="257"/>
      <c r="D177" s="257"/>
      <c r="E177" s="258"/>
      <c r="F177" s="7"/>
    </row>
    <row r="178" spans="2:8" ht="12.75">
      <c r="B178" s="271">
        <v>1.49</v>
      </c>
      <c r="C178" s="25">
        <v>0.89</v>
      </c>
      <c r="D178" s="6" t="s">
        <v>21</v>
      </c>
      <c r="E178" s="57" t="s">
        <v>57</v>
      </c>
      <c r="F178" s="7"/>
      <c r="G178">
        <f>1.1*0.89</f>
        <v>0.9790000000000001</v>
      </c>
      <c r="H178">
        <v>0.89</v>
      </c>
    </row>
    <row r="179" spans="2:8" ht="12.75">
      <c r="B179" s="273"/>
      <c r="C179" s="24">
        <v>0.6</v>
      </c>
      <c r="D179" s="4" t="s">
        <v>21</v>
      </c>
      <c r="E179" s="57" t="s">
        <v>58</v>
      </c>
      <c r="F179" s="7"/>
      <c r="G179">
        <f>1.1*0.6</f>
        <v>0.66</v>
      </c>
      <c r="H179">
        <v>0.6</v>
      </c>
    </row>
    <row r="180" spans="2:6" ht="12.75">
      <c r="B180" s="64" t="s">
        <v>34</v>
      </c>
      <c r="C180" s="257"/>
      <c r="D180" s="257"/>
      <c r="E180" s="258"/>
      <c r="F180" s="7"/>
    </row>
    <row r="181" spans="2:8" ht="15.75">
      <c r="B181" s="63">
        <v>0.71</v>
      </c>
      <c r="C181" s="25">
        <v>0.71</v>
      </c>
      <c r="D181" s="6" t="s">
        <v>21</v>
      </c>
      <c r="E181" s="58" t="s">
        <v>71</v>
      </c>
      <c r="F181" s="7"/>
      <c r="G181">
        <f>1.1*0.68</f>
        <v>0.7480000000000001</v>
      </c>
      <c r="H181">
        <v>0.68</v>
      </c>
    </row>
    <row r="184" ht="12.75">
      <c r="B184" t="s">
        <v>91</v>
      </c>
    </row>
    <row r="185" ht="12.75">
      <c r="B185" t="s">
        <v>92</v>
      </c>
    </row>
    <row r="186" ht="12.75">
      <c r="B186" t="s">
        <v>40</v>
      </c>
    </row>
    <row r="187" ht="12.75">
      <c r="B187" t="s">
        <v>93</v>
      </c>
    </row>
    <row r="188" ht="12.75">
      <c r="B188" t="s">
        <v>94</v>
      </c>
    </row>
    <row r="189" ht="12.75">
      <c r="B189" t="s">
        <v>95</v>
      </c>
    </row>
    <row r="190" ht="12.75">
      <c r="B190" t="s">
        <v>103</v>
      </c>
    </row>
    <row r="191" ht="12.75">
      <c r="B191" t="s">
        <v>104</v>
      </c>
    </row>
    <row r="192" ht="12.75">
      <c r="B192" t="s">
        <v>41</v>
      </c>
    </row>
    <row r="193" ht="12.75">
      <c r="B193" t="s">
        <v>105</v>
      </c>
    </row>
    <row r="194" ht="12.75">
      <c r="B194" t="s">
        <v>48</v>
      </c>
    </row>
    <row r="195" ht="12.75">
      <c r="B195" t="s">
        <v>96</v>
      </c>
    </row>
    <row r="196" ht="12.75">
      <c r="B196" t="s">
        <v>97</v>
      </c>
    </row>
    <row r="197" ht="12.75">
      <c r="B197" t="s">
        <v>89</v>
      </c>
    </row>
    <row r="198" ht="12.75">
      <c r="B198" t="s">
        <v>98</v>
      </c>
    </row>
    <row r="199" ht="12.75">
      <c r="B199" t="s">
        <v>99</v>
      </c>
    </row>
    <row r="200" ht="12.75">
      <c r="B200" t="s">
        <v>100</v>
      </c>
    </row>
    <row r="202" ht="12.75">
      <c r="B202" t="s">
        <v>101</v>
      </c>
    </row>
    <row r="203" ht="12.75">
      <c r="B203" t="s">
        <v>102</v>
      </c>
    </row>
    <row r="211" ht="12.75">
      <c r="B211" t="s">
        <v>78</v>
      </c>
    </row>
    <row r="213" ht="12.75">
      <c r="B213" t="s">
        <v>130</v>
      </c>
    </row>
    <row r="214" ht="12.75">
      <c r="B214" t="s">
        <v>131</v>
      </c>
    </row>
    <row r="216" ht="12.75">
      <c r="B216" t="s">
        <v>132</v>
      </c>
    </row>
    <row r="217" ht="12.75">
      <c r="B217" t="s">
        <v>133</v>
      </c>
    </row>
    <row r="219" ht="12.75">
      <c r="B219" t="s">
        <v>111</v>
      </c>
    </row>
    <row r="220" ht="12.75">
      <c r="B220" t="s">
        <v>112</v>
      </c>
    </row>
    <row r="223" ht="12.75">
      <c r="B223" t="s">
        <v>119</v>
      </c>
    </row>
    <row r="225" ht="12.75">
      <c r="B225" t="s">
        <v>113</v>
      </c>
    </row>
    <row r="226" ht="12.75">
      <c r="B226" t="s">
        <v>114</v>
      </c>
    </row>
    <row r="228" ht="12.75">
      <c r="B228" t="s">
        <v>116</v>
      </c>
    </row>
    <row r="229" ht="12.75">
      <c r="B229" t="s">
        <v>115</v>
      </c>
    </row>
    <row r="230" ht="12.75">
      <c r="B230" t="s">
        <v>117</v>
      </c>
    </row>
    <row r="231" ht="12.75">
      <c r="B231" t="s">
        <v>118</v>
      </c>
    </row>
    <row r="232" ht="12.75">
      <c r="B232" t="s">
        <v>111</v>
      </c>
    </row>
    <row r="233" ht="12.75">
      <c r="B233" t="s">
        <v>112</v>
      </c>
    </row>
    <row r="235" spans="3:6" ht="12.75">
      <c r="C235" t="s">
        <v>121</v>
      </c>
      <c r="D235">
        <v>0.89</v>
      </c>
      <c r="E235" s="52">
        <v>155</v>
      </c>
      <c r="F235" t="s">
        <v>120</v>
      </c>
    </row>
    <row r="236" spans="3:6" ht="12.75">
      <c r="C236" t="s">
        <v>122</v>
      </c>
      <c r="D236">
        <v>0.11</v>
      </c>
      <c r="E236" s="52">
        <f>174-155</f>
        <v>19</v>
      </c>
      <c r="F236" t="s">
        <v>120</v>
      </c>
    </row>
    <row r="239" spans="1:5" s="69" customFormat="1" ht="12.75">
      <c r="A239" s="68"/>
      <c r="B239" s="69" t="s">
        <v>134</v>
      </c>
      <c r="E239" s="70">
        <f>365/7</f>
        <v>52.142857142857146</v>
      </c>
    </row>
    <row r="240" spans="1:5" s="69" customFormat="1" ht="12.75">
      <c r="A240" s="68"/>
      <c r="B240" s="69" t="s">
        <v>135</v>
      </c>
      <c r="E240" s="70">
        <f>-62/7</f>
        <v>-8.857142857142858</v>
      </c>
    </row>
    <row r="241" spans="1:5" s="69" customFormat="1" ht="12.75">
      <c r="A241" s="68"/>
      <c r="E241" s="70">
        <f>SUM(E239:E240)</f>
        <v>43.28571428571429</v>
      </c>
    </row>
    <row r="242" spans="1:5" s="69" customFormat="1" ht="12.75">
      <c r="A242" s="68"/>
      <c r="B242" s="69" t="s">
        <v>138</v>
      </c>
      <c r="E242" s="70">
        <f>43.29*40</f>
        <v>1731.6</v>
      </c>
    </row>
    <row r="243" spans="1:5" s="69" customFormat="1" ht="12.75">
      <c r="A243" s="68"/>
      <c r="B243" s="69" t="s">
        <v>139</v>
      </c>
      <c r="E243" s="70">
        <f>-0.89*1731.6</f>
        <v>-1541.124</v>
      </c>
    </row>
    <row r="244" spans="1:5" s="69" customFormat="1" ht="12.75">
      <c r="A244" s="68"/>
      <c r="E244" s="70">
        <f>SUM(E242:E243)</f>
        <v>190.47599999999989</v>
      </c>
    </row>
    <row r="246" ht="12.75">
      <c r="B246" t="s">
        <v>123</v>
      </c>
    </row>
    <row r="247" spans="5:6" ht="12.75">
      <c r="E247" s="52" t="s">
        <v>126</v>
      </c>
      <c r="F247" t="s">
        <v>127</v>
      </c>
    </row>
    <row r="248" spans="2:5" ht="12.75">
      <c r="B248" t="s">
        <v>137</v>
      </c>
      <c r="E248" s="52">
        <v>8</v>
      </c>
    </row>
    <row r="249" spans="2:6" ht="12.75">
      <c r="B249" t="s">
        <v>124</v>
      </c>
      <c r="F249">
        <v>8</v>
      </c>
    </row>
    <row r="250" spans="2:5" ht="12.75">
      <c r="B250" t="s">
        <v>128</v>
      </c>
      <c r="E250" s="52">
        <v>40</v>
      </c>
    </row>
    <row r="251" spans="2:5" ht="12.75">
      <c r="B251" t="s">
        <v>129</v>
      </c>
      <c r="E251" s="52">
        <v>40</v>
      </c>
    </row>
    <row r="252" spans="2:5" ht="12.75">
      <c r="B252" t="s">
        <v>136</v>
      </c>
      <c r="E252" s="52">
        <v>6</v>
      </c>
    </row>
    <row r="258" ht="12.75">
      <c r="E258" s="52">
        <v>2088</v>
      </c>
    </row>
    <row r="259" ht="12.75">
      <c r="E259" s="52">
        <f>-0.89*2088</f>
        <v>-1858.32</v>
      </c>
    </row>
    <row r="260" ht="12.75">
      <c r="E260" s="52">
        <f>SUM(E258:E259)</f>
        <v>229.68000000000006</v>
      </c>
    </row>
    <row r="262" ht="12.75">
      <c r="E262" s="52">
        <v>2088</v>
      </c>
    </row>
    <row r="263" ht="12.75">
      <c r="E263" s="52">
        <f>-37*8</f>
        <v>-296</v>
      </c>
    </row>
    <row r="264" ht="12.75">
      <c r="E264" s="52">
        <f>SUM(E262:E263)</f>
        <v>1792</v>
      </c>
    </row>
    <row r="266" ht="12.75">
      <c r="E266" s="52">
        <f>1792*0.89</f>
        <v>1594.88</v>
      </c>
    </row>
    <row r="267" ht="12.75">
      <c r="E267" s="52">
        <f>0.11*1792</f>
        <v>197.12</v>
      </c>
    </row>
    <row r="268" ht="12.75">
      <c r="E268" s="52">
        <f>SUM(E266:E267)</f>
        <v>1792</v>
      </c>
    </row>
    <row r="271" ht="12.75">
      <c r="E271" s="52">
        <v>40</v>
      </c>
    </row>
    <row r="272" ht="12.75">
      <c r="E272" s="52">
        <v>-16</v>
      </c>
    </row>
    <row r="273" ht="12.75">
      <c r="E273" s="52">
        <f>SUM(E271:E272)</f>
        <v>24</v>
      </c>
    </row>
    <row r="274" ht="12.75">
      <c r="E274" s="52">
        <f>-0.11*40</f>
        <v>-4.4</v>
      </c>
    </row>
    <row r="275" ht="12.75">
      <c r="E275" s="52">
        <f>SUM(E273:E274)</f>
        <v>19.6</v>
      </c>
    </row>
  </sheetData>
  <mergeCells count="43">
    <mergeCell ref="B178:B179"/>
    <mergeCell ref="C180:E180"/>
    <mergeCell ref="B83:B88"/>
    <mergeCell ref="C172:E172"/>
    <mergeCell ref="B173:B174"/>
    <mergeCell ref="C175:E175"/>
    <mergeCell ref="C177:E177"/>
    <mergeCell ref="C160:E160"/>
    <mergeCell ref="B161:B166"/>
    <mergeCell ref="C167:E167"/>
    <mergeCell ref="B168:B171"/>
    <mergeCell ref="C153:E153"/>
    <mergeCell ref="B154:B155"/>
    <mergeCell ref="C156:E156"/>
    <mergeCell ref="C158:E158"/>
    <mergeCell ref="C99:E99"/>
    <mergeCell ref="B100:B101"/>
    <mergeCell ref="C102:E102"/>
    <mergeCell ref="C151:E151"/>
    <mergeCell ref="B90:B93"/>
    <mergeCell ref="C94:E94"/>
    <mergeCell ref="B95:B96"/>
    <mergeCell ref="C97:E97"/>
    <mergeCell ref="C78:E78"/>
    <mergeCell ref="C80:E80"/>
    <mergeCell ref="C82:E82"/>
    <mergeCell ref="C89:E89"/>
    <mergeCell ref="C44:E44"/>
    <mergeCell ref="C73:E73"/>
    <mergeCell ref="C75:E75"/>
    <mergeCell ref="B76:B77"/>
    <mergeCell ref="B34:B37"/>
    <mergeCell ref="B38:E38"/>
    <mergeCell ref="C40:E40"/>
    <mergeCell ref="C42:E42"/>
    <mergeCell ref="C23:E23"/>
    <mergeCell ref="C25:E25"/>
    <mergeCell ref="B26:B32"/>
    <mergeCell ref="C33:E33"/>
    <mergeCell ref="C16:E16"/>
    <mergeCell ref="C18:E18"/>
    <mergeCell ref="B19:B20"/>
    <mergeCell ref="C21:E21"/>
  </mergeCells>
  <printOptions/>
  <pageMargins left="0.75" right="0.75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pouk51</cp:lastModifiedBy>
  <cp:lastPrinted>2007-08-22T06:44:40Z</cp:lastPrinted>
  <dcterms:created xsi:type="dcterms:W3CDTF">2005-10-26T10:59:52Z</dcterms:created>
  <dcterms:modified xsi:type="dcterms:W3CDTF">2007-08-24T08:08:48Z</dcterms:modified>
  <cp:category/>
  <cp:version/>
  <cp:contentType/>
  <cp:contentStatus/>
</cp:coreProperties>
</file>