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<sst xmlns="http://schemas.openxmlformats.org/spreadsheetml/2006/main" count="197" uniqueCount="196">
  <si>
    <t xml:space="preserve">    P R O R A Č U N   M E S T N E  O B Č I N E  P T U J</t>
  </si>
  <si>
    <t xml:space="preserve">                    ZA LETO  2 0 0 5</t>
  </si>
  <si>
    <t>I.SPLOŠNI DEL PRORAČUNA</t>
  </si>
  <si>
    <t>A.  BILANCA PRIHODKOV IN ODHODKOV</t>
  </si>
  <si>
    <t xml:space="preserve"> </t>
  </si>
  <si>
    <t xml:space="preserve"> - v SIT</t>
  </si>
  <si>
    <t>PLAN  2 0 0 5</t>
  </si>
  <si>
    <t xml:space="preserve">I.  S K U P A J  P R I H O D K I (70+71+72+73+74) </t>
  </si>
  <si>
    <t>TEKOČI PRIHODKI (70+71)</t>
  </si>
  <si>
    <t>1.DAVČNI PRIHODKI</t>
  </si>
  <si>
    <t xml:space="preserve">DAVKI NA DOHODEK IN DOBIČEK </t>
  </si>
  <si>
    <t>Dohodnina</t>
  </si>
  <si>
    <t>DAVKI NA PREMOŽENJE</t>
  </si>
  <si>
    <t>Davki na nepremičnine</t>
  </si>
  <si>
    <t>Davek od premoženja od stavb</t>
  </si>
  <si>
    <t>Davek od prem.od prost.za počit in rekreac.</t>
  </si>
  <si>
    <t>Nadom.za upor.stavb.zemlj.- od prav.oseb</t>
  </si>
  <si>
    <t>Nadom. za upor.stavb.zemlj.- od fizič.oseb</t>
  </si>
  <si>
    <t>Zamud.obr.iz nasl.nadom.za uporabo st.z.</t>
  </si>
  <si>
    <t>Davki na dediščine in darila</t>
  </si>
  <si>
    <t xml:space="preserve">Davki na promet neprem.in na finan.premož. </t>
  </si>
  <si>
    <t>DOMAČI DAVKI NA BLAGO IN STORITVE</t>
  </si>
  <si>
    <t>Davki na posebne storitve</t>
  </si>
  <si>
    <t>Davek na dobitke od iger na srečo</t>
  </si>
  <si>
    <t>Posebna taksa na igralne avtomate</t>
  </si>
  <si>
    <t>Drugi davki za uporabo blaga ali opravl.stor.</t>
  </si>
  <si>
    <t>Turistična taksa</t>
  </si>
  <si>
    <t>Komun.tak. za taks.zav.pred.-od prav.oseb</t>
  </si>
  <si>
    <t>Kom.tak.za taks.zav.pred.-od fiz.os.in zas.</t>
  </si>
  <si>
    <t>Druge komunalne takse</t>
  </si>
  <si>
    <t>Požarna taksa</t>
  </si>
  <si>
    <t>Pristojbina za vzdrževanje gozdnih cest</t>
  </si>
  <si>
    <t>2.NEDAVČNI PRIHODKI</t>
  </si>
  <si>
    <t>UDELEŽ.NA DOBIČ.IN DOH.OD PREMOŽ.</t>
  </si>
  <si>
    <t>Prihodki od obresti</t>
  </si>
  <si>
    <t xml:space="preserve">       Prejete obresti od vezave čez noč</t>
  </si>
  <si>
    <t xml:space="preserve">       Prejete obresti od vez.tolar.depozitov</t>
  </si>
  <si>
    <t xml:space="preserve">       Prejete obresti od danih posojil</t>
  </si>
  <si>
    <t xml:space="preserve">Prihodki od premoženja </t>
  </si>
  <si>
    <t xml:space="preserve">       Prih.iz nasl.najem.za km.zeml.in gozd.</t>
  </si>
  <si>
    <t xml:space="preserve">       Prihodki od najemnin za posl.prostore</t>
  </si>
  <si>
    <t xml:space="preserve">       Prihodki od najemnin za stanovanja</t>
  </si>
  <si>
    <t xml:space="preserve">       Prihodki od najemnin za opremo</t>
  </si>
  <si>
    <t>Prihodki iz naslova podeljenih koncesij(parkirnine, plin,..)</t>
  </si>
  <si>
    <t xml:space="preserve">       Prihodki od drugih najemnin in zakupnin</t>
  </si>
  <si>
    <t xml:space="preserve">       Prihodki iz naslova kon.daj.od posebnih iger na srečo</t>
  </si>
  <si>
    <t>TAKSE IN PRISTOJBINE</t>
  </si>
  <si>
    <t>Upravne takse</t>
  </si>
  <si>
    <t>DENARNE KAZNI</t>
  </si>
  <si>
    <t>Denarne kazni</t>
  </si>
  <si>
    <t>Nadom.za degradac.in uzurpacijo prostora</t>
  </si>
  <si>
    <t>PRIHODKI OD PRODAJE BLAGA IN STORITEV</t>
  </si>
  <si>
    <t xml:space="preserve"> Prihodki od prodaje blaga in storitev</t>
  </si>
  <si>
    <t>DRUGI NEDAVČNI PRIHODKI</t>
  </si>
  <si>
    <t>Drugi  prihodki</t>
  </si>
  <si>
    <t>sred.iz cene odvoza odpad.za novo dep.</t>
  </si>
  <si>
    <t>sofinanciranje občanov za kanalizacijo</t>
  </si>
  <si>
    <t xml:space="preserve">plačila izdanih računov </t>
  </si>
  <si>
    <t>oglaševanje v Ptujčanu</t>
  </si>
  <si>
    <t>refundacije sredstev za javna dela</t>
  </si>
  <si>
    <t xml:space="preserve">    drugi prihodki</t>
  </si>
  <si>
    <t>3.KAPITALSKI PRIHODKI</t>
  </si>
  <si>
    <t>Prihodki od prodaje osnovnih sredstev</t>
  </si>
  <si>
    <t>Prihodki od prodaje zgradb in prostorov</t>
  </si>
  <si>
    <t>Prih.od prod.zeml.in nemater.premož.</t>
  </si>
  <si>
    <t>Prihodki od prodaje stavbnih zemljišč</t>
  </si>
  <si>
    <t>4. PREJETE DONACIJE</t>
  </si>
  <si>
    <t>Prejete donacije iz tujine za tekočo porabo</t>
  </si>
  <si>
    <t>5.TRANSFERNI PRIHODKI</t>
  </si>
  <si>
    <t>Transf.prih.iz drugih javnofin.instituc.</t>
  </si>
  <si>
    <t>PREJETA SREDSTVA IZ DRŽAVNEGA PRORAČUNA</t>
  </si>
  <si>
    <t>Prej. sred. iz držav. proračuna za investicije</t>
  </si>
  <si>
    <t>OŠ Olge Meglič - telovadnica</t>
  </si>
  <si>
    <t>OŠ Ljudski vrt</t>
  </si>
  <si>
    <t>Atletski stadion- MŠZŠ</t>
  </si>
  <si>
    <t>Atletski stadion- Fundacija za šport</t>
  </si>
  <si>
    <t>MŠZŠ- sofinanciranje športnih projektov</t>
  </si>
  <si>
    <t>Ministrstvo za okolje,..sredstva za deponijo za leto 2005</t>
  </si>
  <si>
    <t>Ministrstvo za okolje - sofinanciranje kanalizacije</t>
  </si>
  <si>
    <t>Ministrstvo za kulturo - gledališče</t>
  </si>
  <si>
    <t>Dr. prej.sred.iz drž.pror.za tek.por.-CRPOV-i</t>
  </si>
  <si>
    <t>PREJETA SR. IZ PRORAČUNOV LOKALNIH SKUPNOSTI</t>
  </si>
  <si>
    <t>Prihodki občin za skupno občinsko upravo</t>
  </si>
  <si>
    <t>Prihodki občin za izgradnjo nove deponije</t>
  </si>
  <si>
    <t xml:space="preserve">    taksa za obrem.okolja zaradi odlaganja odpadkov</t>
  </si>
  <si>
    <t>II.S K U P A J   O D H O D K I (40+41+42+43)</t>
  </si>
  <si>
    <t>TEK.ODHOD.(400+401+402+403+409)</t>
  </si>
  <si>
    <t>PLAČE IN DRUGI IZDAT.ZAPOSLENIM</t>
  </si>
  <si>
    <t>PRISP.DELODAJALCEV ZA SOC. VAR.</t>
  </si>
  <si>
    <t>IZDATKI ZA BLAGO IN STORITVE</t>
  </si>
  <si>
    <t>Pisarniški in splošni material in storitve</t>
  </si>
  <si>
    <t>Posebni materiali in storitve</t>
  </si>
  <si>
    <t>Energ.,voda,komun.storitve in komunikac.</t>
  </si>
  <si>
    <t>Prevozni stroški in storitve</t>
  </si>
  <si>
    <t>Izdatki za službena potovanja</t>
  </si>
  <si>
    <t>Tekoče vzdrževanje</t>
  </si>
  <si>
    <t>Kazni in odškodnine</t>
  </si>
  <si>
    <t>Davek na izplačane plače</t>
  </si>
  <si>
    <t>Drugi operativni odhodki</t>
  </si>
  <si>
    <t>PLAČILA DOMAČIH OBRESTI</t>
  </si>
  <si>
    <t>Plač.obresti od kredit.javnim skladom</t>
  </si>
  <si>
    <t>SREDSTVA IZLOČENA V REZERVE</t>
  </si>
  <si>
    <t>Splošna proračunska rezervacija</t>
  </si>
  <si>
    <t>Proračunska rezerva</t>
  </si>
  <si>
    <t>TEKOČI TRANSF.(410+411+412+413)</t>
  </si>
  <si>
    <t>SUBVENCIJE</t>
  </si>
  <si>
    <t>Subvencije privat. podjetjem in zaseb.</t>
  </si>
  <si>
    <t>TRANSF.POSAMEZ. IN GOSPODINJ.</t>
  </si>
  <si>
    <t>Nadomestila plač</t>
  </si>
  <si>
    <t>Štipendije</t>
  </si>
  <si>
    <t>Drugi transferi posameznikom</t>
  </si>
  <si>
    <t>TRANSF.NEPROF.ORG IN USTANOVAM</t>
  </si>
  <si>
    <t>Tekoči transferi neprof.org. in ustanovam</t>
  </si>
  <si>
    <t>TEK.TRANS.DR.LOK.SK.IN OŽ.DEL.LOK.SK.</t>
  </si>
  <si>
    <t>Sredstva, prenesena drugim občinam</t>
  </si>
  <si>
    <t>Sred.,prenes.ožjim delom lokalnih skup.</t>
  </si>
  <si>
    <t>Tekoči transf.v sklade soc.zavarovanja</t>
  </si>
  <si>
    <t>TEK.TRANS V JAV.ZAV.IN DR.IZ.JAV.SLUŽB</t>
  </si>
  <si>
    <t>Sred.namenj.za plače in druge izd. zap.</t>
  </si>
  <si>
    <t>Sred., namenj.za prispevke delodajalcev</t>
  </si>
  <si>
    <t>Sred., namenj.za izdat.za blago in storit.</t>
  </si>
  <si>
    <t>Tekoči transferi v javne zavode za premije KDPZ</t>
  </si>
  <si>
    <t xml:space="preserve">INVESTICIJSKI ODHODKI </t>
  </si>
  <si>
    <t>NAKUP IN GRADNJA OSNOV. SRED.</t>
  </si>
  <si>
    <t>Nakup zgradb in prostorov</t>
  </si>
  <si>
    <t>Nakup opreme</t>
  </si>
  <si>
    <t>Novogradnje, rekonstrukcije in adaptacije</t>
  </si>
  <si>
    <t>Investicijsko vzdrževanje in obnove</t>
  </si>
  <si>
    <t>Nakup zemljišč in naravnih bogastev</t>
  </si>
  <si>
    <t>Študije o izv. projektov in projektna dok.</t>
  </si>
  <si>
    <t xml:space="preserve">INVESTICIJSKI TRANSFERI </t>
  </si>
  <si>
    <t>Invest.transf. javnim zavodom</t>
  </si>
  <si>
    <t>Investicijski transferi neprofitnim organiz. in ustanovam</t>
  </si>
  <si>
    <t>Investicij.transferi javnim podjetjem</t>
  </si>
  <si>
    <t>Invest.transferi priv. podjetjem</t>
  </si>
  <si>
    <t>III.PROR. PRESEŽEK ( PRIMANJKLJAJ ) (I.-II.)</t>
  </si>
  <si>
    <t>B. RAČUN FINANČNIH TERJATEV IN NALOŽB</t>
  </si>
  <si>
    <t xml:space="preserve">IV.PREJ.VRAČ.DANIH POS. IN PROD. </t>
  </si>
  <si>
    <t>KAPITALSKIH DELEŽEV (750+751)</t>
  </si>
  <si>
    <t xml:space="preserve">PREJETA VRAČILA DANIH POSOJIL </t>
  </si>
  <si>
    <t>Prejeta posojila od finančnih institucij</t>
  </si>
  <si>
    <t>Prej.vrač.od danih pos.od privat.podj. in zas.</t>
  </si>
  <si>
    <t>V.DANA POS.IN POV.KAP.DEL.(440+441)</t>
  </si>
  <si>
    <t>DANA POSOJILA</t>
  </si>
  <si>
    <t>Dana posojila posameznikom</t>
  </si>
  <si>
    <t>Dana posojila finančnim institucijam</t>
  </si>
  <si>
    <t xml:space="preserve">VI. PREJ.MINUS DANA POS.IN SPREM. </t>
  </si>
  <si>
    <t>KAPITALSKIH DELEŽEV (IV. - V.)</t>
  </si>
  <si>
    <t>C. RAČUN FINANCIRANJA</t>
  </si>
  <si>
    <t xml:space="preserve">VII.ZADOLŽEVANJE </t>
  </si>
  <si>
    <t>DOMAČE ZADOLŽEVANJE</t>
  </si>
  <si>
    <t>Najeti krediti pri drugih javnih skladih-dolg.</t>
  </si>
  <si>
    <t xml:space="preserve">  izgradnja  CERO Gajke v Spuhlji</t>
  </si>
  <si>
    <t xml:space="preserve">  izgradnja kanalizacije </t>
  </si>
  <si>
    <t>Najeti krediti pri poslovnih bankah</t>
  </si>
  <si>
    <t xml:space="preserve">VIII.ODPLAČILA DOLGA </t>
  </si>
  <si>
    <t>ODPLAČILA DOMAČEGA DOLGA</t>
  </si>
  <si>
    <t>Odplačila kreditov javnim skladom</t>
  </si>
  <si>
    <t xml:space="preserve">IX. SPREMEMBA STANJA SREDSTEV </t>
  </si>
  <si>
    <t xml:space="preserve">NA RAČUNIH (I.+IV.+VII.-II.-V.-VIII.) </t>
  </si>
  <si>
    <t>REALIZACIJA</t>
  </si>
  <si>
    <t>IND.</t>
  </si>
  <si>
    <t>4=3/2</t>
  </si>
  <si>
    <t>Okoljska dajatev za onesnaževanje okolja zaradi odvajanja odpadnih vod</t>
  </si>
  <si>
    <t>Okoljska dajatev za onesnaževanje okolja zaradi odlaganja odpadkov</t>
  </si>
  <si>
    <t>Prihodki od udeležbe na dobičku in dividend ter presežkov prihodkov nad odhodki</t>
  </si>
  <si>
    <t>Prihodki iz naslova podeljenih koncesij za vodno pravico (DEM)</t>
  </si>
  <si>
    <t>Ministrstvo za zdravje</t>
  </si>
  <si>
    <t xml:space="preserve">REBALANS </t>
  </si>
  <si>
    <t>6=5/2</t>
  </si>
  <si>
    <t>Poslovne najemnine in zakupnine</t>
  </si>
  <si>
    <t>JAN.-AVG. 2005</t>
  </si>
  <si>
    <t>Drugi prihodki od premoženja</t>
  </si>
  <si>
    <t>priključki na vodovod in kanalizacijo in dr.</t>
  </si>
  <si>
    <t>Prej. sred. iz držav. proračuna iz naslova požarne takse</t>
  </si>
  <si>
    <t>Druga prejeta sredstva občin</t>
  </si>
  <si>
    <t>Transferi nezaposlenim</t>
  </si>
  <si>
    <t>DR.TEK.DOM.TRAN.(4130+4131+4132+4133+4135)</t>
  </si>
  <si>
    <t>Tekoči transferi drugim izv.j.sl.,ki niso posredni pror.uporabniki</t>
  </si>
  <si>
    <t>Nakup drugih osnovnih sredstev</t>
  </si>
  <si>
    <t xml:space="preserve">INVESTICIJSKI TRANSFERI PRAVNIM IN FIZIČNIM OSEBAM, </t>
  </si>
  <si>
    <t>KI NISO PRORAČUNSKI UPORABNIKI</t>
  </si>
  <si>
    <t>INVESTICIJSKI TRANSFERI PRORAČUNSKIM UPORABNIKOM</t>
  </si>
  <si>
    <t xml:space="preserve">    sofinanciranje Gledališča za opremo in projektno dokumentacijo</t>
  </si>
  <si>
    <t>Agencija RS za regionalni razvoj- Podtalnica Dravskega in Ptujskega polja</t>
  </si>
  <si>
    <t>Agencija RS za regionalni razvoj- Regijsko višje in visokošolsko središče</t>
  </si>
  <si>
    <t>Agencija RS za regionalni razvoj- Industrijska cona Ptuj</t>
  </si>
  <si>
    <t>Prejete donacije iz domačih virov za tekočo porabo</t>
  </si>
  <si>
    <t>Prihodki od prodaje druge opreme</t>
  </si>
  <si>
    <t>Proračunski sklad - DEPONIJA</t>
  </si>
  <si>
    <t>Dotacija zunanje pomoči Evropske skupnosti</t>
  </si>
  <si>
    <t>Ministrstvo za okolje in prostor - sredstva za izdelavo energetske zasnove občine</t>
  </si>
  <si>
    <t>Sofinanciranje Komunalnega podjetja za industrijsko cono Ptuj</t>
  </si>
  <si>
    <t>OŠ Olge Meglič- šolski del in telovadnica</t>
  </si>
  <si>
    <t>Sredstva občin za podtalnico</t>
  </si>
  <si>
    <t xml:space="preserve">  industrijska cona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</si>
</sst>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</numFmts>
  <fonts count="17">
    <font>
      <sz val="10"/>
      <name val="Arial CE"/>
      <family val="0"/>
    </font>
    <font>
      <sz val="12"/>
      <name val="Arial CE"/>
      <family val="0"/>
    </font>
    <font>
      <sz val="12"/>
      <name val="Book Antiqua"/>
      <family val="1"/>
    </font>
    <font>
      <b/>
      <sz val="20"/>
      <name val="Book Antiqua"/>
      <family val="1"/>
    </font>
    <font>
      <sz val="18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b/>
      <sz val="10"/>
      <color indexed="22"/>
      <name val="Arial CE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b/>
      <sz val="10"/>
      <name val="Arial CE"/>
      <family val="0"/>
    </font>
    <font>
      <b/>
      <sz val="10"/>
      <name val="Century Gothic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4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64" fontId="0" fillId="0" borderId="3" xfId="0" applyNumberForma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9" fillId="2" borderId="1" xfId="0" applyFont="1" applyFill="1" applyBorder="1" applyAlignment="1">
      <alignment/>
    </xf>
    <xf numFmtId="164" fontId="1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3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1" fillId="3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15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1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9" fillId="2" borderId="2" xfId="0" applyFont="1" applyFill="1" applyBorder="1" applyAlignment="1">
      <alignment/>
    </xf>
    <xf numFmtId="3" fontId="11" fillId="2" borderId="2" xfId="0" applyNumberFormat="1" applyFont="1" applyFill="1" applyBorder="1" applyAlignment="1">
      <alignment/>
    </xf>
    <xf numFmtId="3" fontId="11" fillId="3" borderId="2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4" fontId="16" fillId="2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22">
      <selection activeCell="G139" sqref="G139"/>
    </sheetView>
  </sheetViews>
  <sheetFormatPr defaultColWidth="9.00390625" defaultRowHeight="12.75"/>
  <cols>
    <col min="2" max="2" width="13.375" style="0" customWidth="1"/>
    <col min="3" max="3" width="46.00390625" style="0" customWidth="1"/>
    <col min="4" max="5" width="16.125" style="0" customWidth="1"/>
    <col min="7" max="7" width="13.00390625" style="0" customWidth="1"/>
    <col min="9" max="9" width="12.75390625" style="0" bestFit="1" customWidth="1"/>
  </cols>
  <sheetData>
    <row r="1" spans="1:8" ht="15">
      <c r="A1" s="1"/>
      <c r="B1" s="2"/>
      <c r="C1" s="3"/>
      <c r="D1" s="4"/>
      <c r="E1" s="50"/>
      <c r="F1" s="50"/>
      <c r="G1" s="50"/>
      <c r="H1" s="50"/>
    </row>
    <row r="2" spans="1:8" ht="26.25">
      <c r="A2" s="5"/>
      <c r="B2" s="57" t="s">
        <v>0</v>
      </c>
      <c r="C2" s="58"/>
      <c r="D2" s="6"/>
      <c r="E2" s="50"/>
      <c r="F2" s="50"/>
      <c r="G2" s="50"/>
      <c r="H2" s="50"/>
    </row>
    <row r="3" spans="1:8" ht="26.25">
      <c r="A3" s="5"/>
      <c r="B3" s="57" t="s">
        <v>1</v>
      </c>
      <c r="C3" s="58"/>
      <c r="D3" s="6"/>
      <c r="E3" s="50"/>
      <c r="F3" s="50"/>
      <c r="G3" s="50"/>
      <c r="H3" s="50"/>
    </row>
    <row r="4" spans="1:8" ht="23.25">
      <c r="A4" s="5"/>
      <c r="B4" s="7"/>
      <c r="C4" s="7"/>
      <c r="D4" s="8"/>
      <c r="E4" s="50"/>
      <c r="F4" s="50"/>
      <c r="G4" s="66"/>
      <c r="H4" s="50"/>
    </row>
    <row r="5" spans="1:8" ht="23.25">
      <c r="A5" s="9"/>
      <c r="B5" s="10"/>
      <c r="C5" s="11" t="s">
        <v>2</v>
      </c>
      <c r="D5" s="4"/>
      <c r="E5" s="50"/>
      <c r="F5" s="50"/>
      <c r="G5" s="66"/>
      <c r="H5" s="50"/>
    </row>
    <row r="6" spans="1:8" ht="18.75">
      <c r="A6" s="12"/>
      <c r="B6" s="13" t="s">
        <v>3</v>
      </c>
      <c r="C6" s="12"/>
      <c r="D6" s="14" t="s">
        <v>4</v>
      </c>
      <c r="E6" s="51"/>
      <c r="F6" s="51"/>
      <c r="G6" s="63"/>
      <c r="H6" s="51"/>
    </row>
    <row r="7" spans="1:8" ht="16.5">
      <c r="A7" s="12"/>
      <c r="B7" s="15"/>
      <c r="C7" s="16"/>
      <c r="D7" s="17"/>
      <c r="E7" s="17"/>
      <c r="F7" s="17"/>
      <c r="G7" s="67" t="s">
        <v>5</v>
      </c>
      <c r="H7" s="51"/>
    </row>
    <row r="8" spans="1:8" ht="16.5">
      <c r="A8" s="17"/>
      <c r="B8" s="15"/>
      <c r="C8" s="16"/>
      <c r="D8" s="18" t="s">
        <v>6</v>
      </c>
      <c r="E8" s="52" t="s">
        <v>160</v>
      </c>
      <c r="F8" s="52" t="s">
        <v>161</v>
      </c>
      <c r="G8" s="62" t="s">
        <v>168</v>
      </c>
      <c r="H8" s="52" t="s">
        <v>161</v>
      </c>
    </row>
    <row r="9" spans="1:8" ht="16.5">
      <c r="A9" s="19"/>
      <c r="B9" s="20"/>
      <c r="C9" s="21"/>
      <c r="D9" s="22"/>
      <c r="E9" s="53" t="s">
        <v>171</v>
      </c>
      <c r="F9" s="51"/>
      <c r="G9" s="62">
        <v>2005</v>
      </c>
      <c r="H9" s="51"/>
    </row>
    <row r="10" spans="1:9" ht="16.5">
      <c r="A10" s="19"/>
      <c r="B10" s="20">
        <v>1</v>
      </c>
      <c r="C10" s="21"/>
      <c r="D10" s="22">
        <v>2</v>
      </c>
      <c r="E10" s="52">
        <v>3</v>
      </c>
      <c r="F10" s="52" t="s">
        <v>162</v>
      </c>
      <c r="G10" s="62">
        <v>5</v>
      </c>
      <c r="H10" s="52" t="s">
        <v>169</v>
      </c>
      <c r="I10" s="64"/>
    </row>
    <row r="11" spans="1:9" ht="16.5">
      <c r="A11" s="19"/>
      <c r="B11" s="20"/>
      <c r="C11" s="21"/>
      <c r="D11" s="22"/>
      <c r="E11" s="51"/>
      <c r="F11" s="51"/>
      <c r="G11" s="63"/>
      <c r="H11" s="51"/>
      <c r="I11" s="64"/>
    </row>
    <row r="12" spans="1:9" ht="12.75">
      <c r="A12" s="23"/>
      <c r="B12" s="23" t="s">
        <v>7</v>
      </c>
      <c r="C12" s="23"/>
      <c r="D12" s="24">
        <f>SUM(D14+D43+D83+D90+D95)</f>
        <v>4050427822</v>
      </c>
      <c r="E12" s="24">
        <f>SUM(E14+E43+E83+E90+E95)</f>
        <v>2410709375</v>
      </c>
      <c r="F12" s="55">
        <f>E12/D12*100</f>
        <v>59.51740114726083</v>
      </c>
      <c r="G12" s="68">
        <f>SUM(G14+G43+G83+G90+G95)</f>
        <v>4386855319</v>
      </c>
      <c r="H12" s="55">
        <f>G12/D12*100</f>
        <v>108.30597437566189</v>
      </c>
      <c r="I12" s="65"/>
    </row>
    <row r="13" spans="1:9" ht="12.75">
      <c r="A13" s="25"/>
      <c r="B13" s="26" t="s">
        <v>8</v>
      </c>
      <c r="C13" s="25"/>
      <c r="D13" s="27">
        <f>+D14+D43</f>
        <v>3043900593</v>
      </c>
      <c r="E13" s="27">
        <f>+E14+E43</f>
        <v>1994068628</v>
      </c>
      <c r="F13" s="54">
        <f>E13/D13*100</f>
        <v>65.51030715607867</v>
      </c>
      <c r="G13" s="69">
        <f>+G14+G43</f>
        <v>3185292295</v>
      </c>
      <c r="H13" s="54">
        <f>G13/D13*100</f>
        <v>104.64508277061202</v>
      </c>
      <c r="I13" s="65"/>
    </row>
    <row r="14" spans="1:9" ht="12.75">
      <c r="A14" s="28">
        <v>70</v>
      </c>
      <c r="B14" s="26" t="s">
        <v>9</v>
      </c>
      <c r="C14" s="25"/>
      <c r="D14" s="29">
        <f>SUM(D15+D18+D28)</f>
        <v>2168682520</v>
      </c>
      <c r="E14" s="29">
        <f>SUM(E15+E18+E28)</f>
        <v>1407597708</v>
      </c>
      <c r="F14" s="54">
        <f>E14/D14*100</f>
        <v>64.90566023467557</v>
      </c>
      <c r="G14" s="70">
        <f>SUM(G15+G18+G28)</f>
        <v>2130733520</v>
      </c>
      <c r="H14" s="54">
        <f>G14/D14*100</f>
        <v>98.25013575523262</v>
      </c>
      <c r="I14" s="65"/>
    </row>
    <row r="15" spans="1:9" ht="12.75">
      <c r="A15" s="28">
        <v>700</v>
      </c>
      <c r="B15" s="26" t="s">
        <v>10</v>
      </c>
      <c r="C15" s="26"/>
      <c r="D15" s="29">
        <f>D16</f>
        <v>1576295520</v>
      </c>
      <c r="E15" s="29">
        <f>E16</f>
        <v>1017401099</v>
      </c>
      <c r="F15" s="54">
        <f>E15/D15*100</f>
        <v>64.54380451452403</v>
      </c>
      <c r="G15" s="70">
        <f>G16</f>
        <v>1576295520</v>
      </c>
      <c r="H15" s="54">
        <f>G15/D15*100</f>
        <v>100</v>
      </c>
      <c r="I15" s="65"/>
    </row>
    <row r="16" spans="1:9" ht="12.75">
      <c r="A16" s="30">
        <v>7000</v>
      </c>
      <c r="B16" s="25" t="s">
        <v>11</v>
      </c>
      <c r="C16" s="25"/>
      <c r="D16" s="31">
        <v>1576295520</v>
      </c>
      <c r="E16" s="34">
        <v>1017401099</v>
      </c>
      <c r="F16" s="4">
        <f>E16/D16*100</f>
        <v>64.54380451452403</v>
      </c>
      <c r="G16" s="71">
        <v>1576295520</v>
      </c>
      <c r="H16" s="4">
        <f>G16/D16*100</f>
        <v>100</v>
      </c>
      <c r="I16" s="65"/>
    </row>
    <row r="17" spans="1:9" ht="12.75">
      <c r="A17" s="25"/>
      <c r="B17" s="32"/>
      <c r="C17" s="33"/>
      <c r="D17" s="31"/>
      <c r="E17" s="34"/>
      <c r="F17" s="4"/>
      <c r="G17" s="66"/>
      <c r="H17" s="4"/>
      <c r="I17" s="65"/>
    </row>
    <row r="18" spans="1:9" ht="12.75">
      <c r="A18" s="28">
        <v>703</v>
      </c>
      <c r="B18" s="26" t="s">
        <v>12</v>
      </c>
      <c r="C18" s="26"/>
      <c r="D18" s="29">
        <f>SUM(D19+D25+D26)</f>
        <v>451931000</v>
      </c>
      <c r="E18" s="29">
        <f>SUM(E19+E25+E26)</f>
        <v>310233080</v>
      </c>
      <c r="F18" s="54">
        <f aca="true" t="shared" si="0" ref="F18:F80">E18/D18*100</f>
        <v>68.64611633191792</v>
      </c>
      <c r="G18" s="70">
        <f>SUM(G19+G25+G26)</f>
        <v>427503000</v>
      </c>
      <c r="H18" s="54">
        <f aca="true" t="shared" si="1" ref="H18:H80">G18/D18*100</f>
        <v>94.59475008353046</v>
      </c>
      <c r="I18" s="65"/>
    </row>
    <row r="19" spans="1:9" ht="12.75">
      <c r="A19" s="30">
        <v>7030</v>
      </c>
      <c r="B19" s="25" t="s">
        <v>13</v>
      </c>
      <c r="C19" s="25"/>
      <c r="D19" s="31">
        <f>SUM(D20:D24)</f>
        <v>376685000</v>
      </c>
      <c r="E19" s="31">
        <f>SUM(E20:E24)</f>
        <v>243512684</v>
      </c>
      <c r="F19" s="4">
        <f t="shared" si="0"/>
        <v>64.64623863440275</v>
      </c>
      <c r="G19" s="72">
        <f>SUM(G20:G24)</f>
        <v>327764000</v>
      </c>
      <c r="H19" s="4">
        <f t="shared" si="1"/>
        <v>87.0127560163001</v>
      </c>
      <c r="I19" s="65"/>
    </row>
    <row r="20" spans="1:9" ht="12.75">
      <c r="A20" s="30"/>
      <c r="B20" s="25" t="s">
        <v>14</v>
      </c>
      <c r="C20" s="25"/>
      <c r="D20" s="31">
        <v>2605000</v>
      </c>
      <c r="E20" s="34">
        <v>1318025</v>
      </c>
      <c r="F20" s="4">
        <f t="shared" si="0"/>
        <v>50.59596928982726</v>
      </c>
      <c r="G20" s="72">
        <v>2605000</v>
      </c>
      <c r="H20" s="4">
        <f t="shared" si="1"/>
        <v>100</v>
      </c>
      <c r="I20" s="65"/>
    </row>
    <row r="21" spans="1:9" ht="12.75">
      <c r="A21" s="30"/>
      <c r="B21" s="25" t="s">
        <v>15</v>
      </c>
      <c r="C21" s="25"/>
      <c r="D21" s="31">
        <v>380000</v>
      </c>
      <c r="E21" s="34">
        <v>230441</v>
      </c>
      <c r="F21" s="4">
        <f t="shared" si="0"/>
        <v>60.64236842105263</v>
      </c>
      <c r="G21" s="72">
        <v>380000</v>
      </c>
      <c r="H21" s="4">
        <f t="shared" si="1"/>
        <v>100</v>
      </c>
      <c r="I21" s="65"/>
    </row>
    <row r="22" spans="1:9" ht="12.75">
      <c r="A22" s="30"/>
      <c r="B22" s="25" t="s">
        <v>16</v>
      </c>
      <c r="C22" s="25"/>
      <c r="D22" s="31">
        <v>223700000</v>
      </c>
      <c r="E22" s="34">
        <v>135121728</v>
      </c>
      <c r="F22" s="4">
        <f t="shared" si="0"/>
        <v>60.403097004917306</v>
      </c>
      <c r="G22" s="72">
        <v>191000000</v>
      </c>
      <c r="H22" s="4">
        <f t="shared" si="1"/>
        <v>85.3822083147072</v>
      </c>
      <c r="I22" s="65"/>
    </row>
    <row r="23" spans="1:9" ht="12.75">
      <c r="A23" s="30"/>
      <c r="B23" s="25" t="s">
        <v>17</v>
      </c>
      <c r="C23" s="25"/>
      <c r="D23" s="31">
        <v>147000000</v>
      </c>
      <c r="E23" s="34">
        <v>106754249</v>
      </c>
      <c r="F23" s="4">
        <f t="shared" si="0"/>
        <v>72.6219380952381</v>
      </c>
      <c r="G23" s="72">
        <v>130779000</v>
      </c>
      <c r="H23" s="4">
        <f t="shared" si="1"/>
        <v>88.96530612244898</v>
      </c>
      <c r="I23" s="65"/>
    </row>
    <row r="24" spans="1:9" ht="12.75">
      <c r="A24" s="30"/>
      <c r="B24" s="25" t="s">
        <v>18</v>
      </c>
      <c r="C24" s="25"/>
      <c r="D24" s="31">
        <v>3000000</v>
      </c>
      <c r="E24" s="34">
        <v>88241</v>
      </c>
      <c r="F24" s="4">
        <f t="shared" si="0"/>
        <v>2.9413666666666667</v>
      </c>
      <c r="G24" s="72">
        <v>3000000</v>
      </c>
      <c r="H24" s="4">
        <f t="shared" si="1"/>
        <v>100</v>
      </c>
      <c r="I24" s="65"/>
    </row>
    <row r="25" spans="1:9" ht="12.75">
      <c r="A25" s="30">
        <v>7032</v>
      </c>
      <c r="B25" s="25" t="s">
        <v>19</v>
      </c>
      <c r="C25" s="25"/>
      <c r="D25" s="31">
        <v>4739000</v>
      </c>
      <c r="E25" s="34">
        <v>2604926</v>
      </c>
      <c r="F25" s="4">
        <f t="shared" si="0"/>
        <v>54.96784131673349</v>
      </c>
      <c r="G25" s="72">
        <v>4739000</v>
      </c>
      <c r="H25" s="4">
        <f t="shared" si="1"/>
        <v>100</v>
      </c>
      <c r="I25" s="65"/>
    </row>
    <row r="26" spans="1:9" ht="12.75">
      <c r="A26" s="30">
        <v>7033</v>
      </c>
      <c r="B26" s="25" t="s">
        <v>20</v>
      </c>
      <c r="C26" s="25"/>
      <c r="D26" s="31">
        <v>70507000</v>
      </c>
      <c r="E26" s="34">
        <v>64115470</v>
      </c>
      <c r="F26" s="4">
        <f t="shared" si="0"/>
        <v>90.93490008084304</v>
      </c>
      <c r="G26" s="71">
        <v>95000000</v>
      </c>
      <c r="H26" s="4">
        <f t="shared" si="1"/>
        <v>134.7383947693137</v>
      </c>
      <c r="I26" s="65"/>
    </row>
    <row r="27" spans="1:9" ht="12.75">
      <c r="A27" s="30"/>
      <c r="B27" s="32"/>
      <c r="C27" s="33"/>
      <c r="D27" s="31"/>
      <c r="E27" s="34"/>
      <c r="F27" s="4"/>
      <c r="G27" s="66"/>
      <c r="H27" s="4"/>
      <c r="I27" s="65"/>
    </row>
    <row r="28" spans="1:9" ht="12.75">
      <c r="A28" s="28">
        <v>704</v>
      </c>
      <c r="B28" s="26" t="s">
        <v>21</v>
      </c>
      <c r="C28" s="26"/>
      <c r="D28" s="29">
        <f>SUM(D29+D32)</f>
        <v>140456000</v>
      </c>
      <c r="E28" s="29">
        <f>SUM(E29+E32)</f>
        <v>79963529</v>
      </c>
      <c r="F28" s="54">
        <f t="shared" si="0"/>
        <v>56.93137281426212</v>
      </c>
      <c r="G28" s="70">
        <f>SUM(G29+G32)</f>
        <v>126935000</v>
      </c>
      <c r="H28" s="54">
        <f t="shared" si="1"/>
        <v>90.37349775018512</v>
      </c>
      <c r="I28" s="65"/>
    </row>
    <row r="29" spans="1:9" ht="12.75">
      <c r="A29" s="30">
        <v>7044</v>
      </c>
      <c r="B29" s="25" t="s">
        <v>22</v>
      </c>
      <c r="C29" s="25"/>
      <c r="D29" s="31">
        <f>SUM(D30:D31)</f>
        <v>13273000</v>
      </c>
      <c r="E29" s="31">
        <f>SUM(E30:E31)</f>
        <v>2185155</v>
      </c>
      <c r="F29" s="4">
        <f t="shared" si="0"/>
        <v>16.463158291267987</v>
      </c>
      <c r="G29" s="72">
        <f>SUM(G30:G31)</f>
        <v>9373000</v>
      </c>
      <c r="H29" s="4">
        <f t="shared" si="1"/>
        <v>70.61704211557297</v>
      </c>
      <c r="I29" s="65"/>
    </row>
    <row r="30" spans="1:9" ht="12.75">
      <c r="A30" s="30"/>
      <c r="B30" s="25" t="s">
        <v>23</v>
      </c>
      <c r="C30" s="25"/>
      <c r="D30" s="31">
        <v>8473000</v>
      </c>
      <c r="E30" s="34">
        <v>1285155</v>
      </c>
      <c r="F30" s="4">
        <f t="shared" si="0"/>
        <v>15.167650182934025</v>
      </c>
      <c r="G30" s="72">
        <v>8473000</v>
      </c>
      <c r="H30" s="4">
        <f t="shared" si="1"/>
        <v>100</v>
      </c>
      <c r="I30" s="65"/>
    </row>
    <row r="31" spans="1:9" ht="12.75">
      <c r="A31" s="30"/>
      <c r="B31" s="25" t="s">
        <v>24</v>
      </c>
      <c r="C31" s="25"/>
      <c r="D31" s="31">
        <v>4800000</v>
      </c>
      <c r="E31" s="34">
        <v>900000</v>
      </c>
      <c r="F31" s="4">
        <f t="shared" si="0"/>
        <v>18.75</v>
      </c>
      <c r="G31" s="71">
        <v>900000</v>
      </c>
      <c r="H31" s="4">
        <f t="shared" si="1"/>
        <v>18.75</v>
      </c>
      <c r="I31" s="65"/>
    </row>
    <row r="32" spans="1:9" ht="12.75">
      <c r="A32" s="30">
        <v>7047</v>
      </c>
      <c r="B32" s="25" t="s">
        <v>25</v>
      </c>
      <c r="C32" s="25"/>
      <c r="D32" s="31">
        <f>SUM(D33:D41)</f>
        <v>127183000</v>
      </c>
      <c r="E32" s="31">
        <f>SUM(E33:E41)</f>
        <v>77778374</v>
      </c>
      <c r="F32" s="31">
        <f>SUM(F33:F41)</f>
        <v>456.0586234150556</v>
      </c>
      <c r="G32" s="72">
        <f>SUM(G33:G41)</f>
        <v>117562000</v>
      </c>
      <c r="H32" s="4">
        <f t="shared" si="1"/>
        <v>92.43530975051696</v>
      </c>
      <c r="I32" s="65"/>
    </row>
    <row r="33" spans="1:9" ht="12.75">
      <c r="A33" s="30"/>
      <c r="B33" s="25" t="s">
        <v>163</v>
      </c>
      <c r="C33" s="25"/>
      <c r="D33" s="34">
        <v>75000000</v>
      </c>
      <c r="E33" s="34">
        <v>50129773</v>
      </c>
      <c r="F33" s="4">
        <f t="shared" si="0"/>
        <v>66.83969733333333</v>
      </c>
      <c r="G33" s="71">
        <v>75000000</v>
      </c>
      <c r="H33" s="4">
        <f t="shared" si="1"/>
        <v>100</v>
      </c>
      <c r="I33" s="65"/>
    </row>
    <row r="34" spans="1:9" ht="12.75">
      <c r="A34" s="30"/>
      <c r="B34" s="25" t="s">
        <v>26</v>
      </c>
      <c r="C34" s="25"/>
      <c r="D34" s="31">
        <v>10500000</v>
      </c>
      <c r="E34" s="34">
        <v>6809715</v>
      </c>
      <c r="F34" s="4">
        <f t="shared" si="0"/>
        <v>64.85442857142857</v>
      </c>
      <c r="G34" s="72">
        <v>10500000</v>
      </c>
      <c r="H34" s="4">
        <f t="shared" si="1"/>
        <v>100</v>
      </c>
      <c r="I34" s="65"/>
    </row>
    <row r="35" spans="1:9" ht="12.75">
      <c r="A35" s="30"/>
      <c r="B35" s="25" t="s">
        <v>27</v>
      </c>
      <c r="C35" s="25"/>
      <c r="D35" s="35">
        <v>7500000</v>
      </c>
      <c r="E35" s="34">
        <v>6941919</v>
      </c>
      <c r="F35" s="4">
        <f t="shared" si="0"/>
        <v>92.55892</v>
      </c>
      <c r="G35" s="73">
        <v>7500000</v>
      </c>
      <c r="H35" s="4">
        <f t="shared" si="1"/>
        <v>100</v>
      </c>
      <c r="I35" s="65"/>
    </row>
    <row r="36" spans="1:9" ht="12.75">
      <c r="A36" s="30"/>
      <c r="B36" s="25" t="s">
        <v>28</v>
      </c>
      <c r="C36" s="25"/>
      <c r="D36" s="35">
        <v>2600000</v>
      </c>
      <c r="E36" s="34">
        <v>2267063</v>
      </c>
      <c r="F36" s="4">
        <f t="shared" si="0"/>
        <v>87.19473076923077</v>
      </c>
      <c r="G36" s="73">
        <v>2600000</v>
      </c>
      <c r="H36" s="4">
        <f t="shared" si="1"/>
        <v>100</v>
      </c>
      <c r="I36" s="65"/>
    </row>
    <row r="37" spans="1:9" ht="12.75">
      <c r="A37" s="30"/>
      <c r="B37" s="25" t="s">
        <v>29</v>
      </c>
      <c r="C37" s="25"/>
      <c r="D37" s="35">
        <v>205000</v>
      </c>
      <c r="E37" s="34">
        <v>118323</v>
      </c>
      <c r="F37" s="4">
        <f t="shared" si="0"/>
        <v>57.718536585365854</v>
      </c>
      <c r="G37" s="73">
        <v>205000</v>
      </c>
      <c r="H37" s="4">
        <f t="shared" si="1"/>
        <v>100</v>
      </c>
      <c r="I37" s="65"/>
    </row>
    <row r="38" spans="1:9" ht="12.75">
      <c r="A38" s="30"/>
      <c r="B38" s="25" t="s">
        <v>30</v>
      </c>
      <c r="C38" s="25"/>
      <c r="D38" s="31">
        <v>9621000</v>
      </c>
      <c r="E38" s="34">
        <v>0</v>
      </c>
      <c r="F38" s="4">
        <f t="shared" si="0"/>
        <v>0</v>
      </c>
      <c r="G38" s="66">
        <v>0</v>
      </c>
      <c r="H38" s="4">
        <f t="shared" si="1"/>
        <v>0</v>
      </c>
      <c r="I38" s="65"/>
    </row>
    <row r="39" spans="1:9" ht="12.75">
      <c r="A39" s="30"/>
      <c r="B39" s="36" t="s">
        <v>31</v>
      </c>
      <c r="C39" s="37"/>
      <c r="D39" s="31">
        <v>157000</v>
      </c>
      <c r="E39" s="34">
        <v>53135</v>
      </c>
      <c r="F39" s="4">
        <f t="shared" si="0"/>
        <v>33.84394904458598</v>
      </c>
      <c r="G39" s="71">
        <v>157000</v>
      </c>
      <c r="H39" s="4">
        <f t="shared" si="1"/>
        <v>100</v>
      </c>
      <c r="I39" s="65"/>
    </row>
    <row r="40" spans="1:9" ht="12.75">
      <c r="A40" s="30"/>
      <c r="B40" s="38" t="s">
        <v>164</v>
      </c>
      <c r="C40" s="33"/>
      <c r="D40" s="31">
        <v>21600000</v>
      </c>
      <c r="E40" s="34">
        <v>11458446</v>
      </c>
      <c r="F40" s="4">
        <f t="shared" si="0"/>
        <v>53.048361111111106</v>
      </c>
      <c r="G40" s="71">
        <v>21600000</v>
      </c>
      <c r="H40" s="4">
        <f t="shared" si="1"/>
        <v>100</v>
      </c>
      <c r="I40" s="65"/>
    </row>
    <row r="41" spans="1:9" ht="12.75">
      <c r="A41" s="30"/>
      <c r="B41" s="38"/>
      <c r="C41" s="33"/>
      <c r="D41" s="31"/>
      <c r="E41" s="34"/>
      <c r="F41" s="4"/>
      <c r="G41" s="66"/>
      <c r="H41" s="4"/>
      <c r="I41" s="65"/>
    </row>
    <row r="42" spans="1:9" ht="12.75">
      <c r="A42" s="30"/>
      <c r="B42" s="32"/>
      <c r="C42" s="33"/>
      <c r="D42" s="31"/>
      <c r="E42" s="34"/>
      <c r="F42" s="4"/>
      <c r="G42" s="66"/>
      <c r="H42" s="4"/>
      <c r="I42" s="65"/>
    </row>
    <row r="43" spans="1:9" ht="12.75">
      <c r="A43" s="28">
        <v>71</v>
      </c>
      <c r="B43" s="26" t="s">
        <v>32</v>
      </c>
      <c r="C43" s="25"/>
      <c r="D43" s="29">
        <f>SUM(D44+D61+D64+D68+D71)</f>
        <v>875218073</v>
      </c>
      <c r="E43" s="29">
        <f>SUM(E44+E61+E64+E68+E71)</f>
        <v>586470920</v>
      </c>
      <c r="F43" s="54">
        <f t="shared" si="0"/>
        <v>67.00854770854349</v>
      </c>
      <c r="G43" s="70">
        <f>SUM(G44+G61+G64+G68+G71)</f>
        <v>1054558775</v>
      </c>
      <c r="H43" s="54">
        <f t="shared" si="1"/>
        <v>120.49097333939538</v>
      </c>
      <c r="I43" s="65"/>
    </row>
    <row r="44" spans="1:9" ht="12.75">
      <c r="A44" s="28">
        <v>710</v>
      </c>
      <c r="B44" s="26" t="s">
        <v>33</v>
      </c>
      <c r="C44" s="26"/>
      <c r="D44" s="29">
        <f>SUM(D45+D46+D50)</f>
        <v>497822073</v>
      </c>
      <c r="E44" s="29">
        <f>SUM(E45+E46+E50)</f>
        <v>343356853</v>
      </c>
      <c r="F44" s="54">
        <f t="shared" si="0"/>
        <v>68.97180169831482</v>
      </c>
      <c r="G44" s="70">
        <f>SUM(G45+G46+G50)</f>
        <v>584683683</v>
      </c>
      <c r="H44" s="54">
        <f t="shared" si="1"/>
        <v>117.44832435342818</v>
      </c>
      <c r="I44" s="65"/>
    </row>
    <row r="45" spans="1:9" ht="12.75">
      <c r="A45" s="30">
        <v>7100</v>
      </c>
      <c r="B45" s="25" t="s">
        <v>165</v>
      </c>
      <c r="C45" s="25"/>
      <c r="D45" s="31">
        <v>10000000</v>
      </c>
      <c r="E45" s="34">
        <v>12887664</v>
      </c>
      <c r="F45" s="4">
        <f t="shared" si="0"/>
        <v>128.87664</v>
      </c>
      <c r="G45" s="71">
        <v>12887664</v>
      </c>
      <c r="H45" s="4">
        <f t="shared" si="1"/>
        <v>128.87664</v>
      </c>
      <c r="I45" s="65"/>
    </row>
    <row r="46" spans="1:9" ht="12.75">
      <c r="A46" s="30">
        <v>7102</v>
      </c>
      <c r="B46" s="25" t="s">
        <v>34</v>
      </c>
      <c r="C46" s="25"/>
      <c r="D46" s="31">
        <f>SUM(D47:D49)</f>
        <v>28100000</v>
      </c>
      <c r="E46" s="31">
        <f>SUM(E47:E49)</f>
        <v>8738112</v>
      </c>
      <c r="F46" s="4">
        <f t="shared" si="0"/>
        <v>31.096483985765122</v>
      </c>
      <c r="G46" s="72">
        <f>SUM(G47:G49)</f>
        <v>16100000</v>
      </c>
      <c r="H46" s="4">
        <f t="shared" si="1"/>
        <v>57.29537366548043</v>
      </c>
      <c r="I46" s="65"/>
    </row>
    <row r="47" spans="1:9" ht="12.75">
      <c r="A47" s="30"/>
      <c r="B47" s="25" t="s">
        <v>35</v>
      </c>
      <c r="C47" s="25"/>
      <c r="D47" s="31">
        <v>2800000</v>
      </c>
      <c r="E47" s="34">
        <v>1033260</v>
      </c>
      <c r="F47" s="4">
        <f t="shared" si="0"/>
        <v>36.902142857142856</v>
      </c>
      <c r="G47" s="71">
        <v>2800000</v>
      </c>
      <c r="H47" s="4">
        <f t="shared" si="1"/>
        <v>100</v>
      </c>
      <c r="I47" s="65"/>
    </row>
    <row r="48" spans="1:9" ht="12.75">
      <c r="A48" s="30"/>
      <c r="B48" s="25" t="s">
        <v>36</v>
      </c>
      <c r="C48" s="25"/>
      <c r="D48" s="31">
        <v>18000000</v>
      </c>
      <c r="E48" s="34">
        <v>2245367</v>
      </c>
      <c r="F48" s="4">
        <f t="shared" si="0"/>
        <v>12.474261111111112</v>
      </c>
      <c r="G48" s="71">
        <v>6000000</v>
      </c>
      <c r="H48" s="4">
        <f t="shared" si="1"/>
        <v>33.33333333333333</v>
      </c>
      <c r="I48" s="65"/>
    </row>
    <row r="49" spans="1:9" ht="12.75">
      <c r="A49" s="30"/>
      <c r="B49" s="25" t="s">
        <v>37</v>
      </c>
      <c r="C49" s="25"/>
      <c r="D49" s="31">
        <v>7300000</v>
      </c>
      <c r="E49" s="34">
        <v>5459485</v>
      </c>
      <c r="F49" s="4">
        <f t="shared" si="0"/>
        <v>74.78746575342466</v>
      </c>
      <c r="G49" s="71">
        <v>7300000</v>
      </c>
      <c r="H49" s="4">
        <f t="shared" si="1"/>
        <v>100</v>
      </c>
      <c r="I49" s="65"/>
    </row>
    <row r="50" spans="1:9" ht="12.75">
      <c r="A50" s="30">
        <v>7103</v>
      </c>
      <c r="B50" s="25" t="s">
        <v>38</v>
      </c>
      <c r="C50" s="25"/>
      <c r="D50" s="31">
        <f>SUM(D51:D58)</f>
        <v>459722073</v>
      </c>
      <c r="E50" s="31">
        <f>SUM(E51:E59)</f>
        <v>321731077</v>
      </c>
      <c r="F50" s="4">
        <f t="shared" si="0"/>
        <v>69.98382194278499</v>
      </c>
      <c r="G50" s="72">
        <f>SUM(G51:G59)</f>
        <v>555696019</v>
      </c>
      <c r="H50" s="4">
        <f t="shared" si="1"/>
        <v>120.87651466759135</v>
      </c>
      <c r="I50" s="65"/>
    </row>
    <row r="51" spans="1:9" ht="12.75">
      <c r="A51" s="30"/>
      <c r="B51" s="25" t="s">
        <v>39</v>
      </c>
      <c r="C51" s="25"/>
      <c r="D51" s="31">
        <v>91373</v>
      </c>
      <c r="E51" s="34">
        <v>0</v>
      </c>
      <c r="F51" s="4">
        <f t="shared" si="0"/>
        <v>0</v>
      </c>
      <c r="G51" s="71">
        <v>91373</v>
      </c>
      <c r="H51" s="4">
        <f t="shared" si="1"/>
        <v>100</v>
      </c>
      <c r="I51" s="65"/>
    </row>
    <row r="52" spans="1:9" ht="12.75">
      <c r="A52" s="30"/>
      <c r="B52" s="25" t="s">
        <v>40</v>
      </c>
      <c r="C52" s="25"/>
      <c r="D52" s="34">
        <v>168000000</v>
      </c>
      <c r="E52" s="34">
        <v>110971208</v>
      </c>
      <c r="F52" s="4">
        <f t="shared" si="0"/>
        <v>66.05429047619047</v>
      </c>
      <c r="G52" s="71">
        <v>168000000</v>
      </c>
      <c r="H52" s="4">
        <f t="shared" si="1"/>
        <v>100</v>
      </c>
      <c r="I52" s="65"/>
    </row>
    <row r="53" spans="1:9" ht="12.75">
      <c r="A53" s="30"/>
      <c r="B53" s="25" t="s">
        <v>41</v>
      </c>
      <c r="C53" s="25"/>
      <c r="D53" s="31">
        <v>140000000</v>
      </c>
      <c r="E53" s="34">
        <v>80536511</v>
      </c>
      <c r="F53" s="4">
        <f t="shared" si="0"/>
        <v>57.52607928571428</v>
      </c>
      <c r="G53" s="71">
        <v>200371000</v>
      </c>
      <c r="H53" s="4">
        <f t="shared" si="1"/>
        <v>143.12214285714288</v>
      </c>
      <c r="I53" s="65"/>
    </row>
    <row r="54" spans="1:9" ht="12.75">
      <c r="A54" s="30"/>
      <c r="B54" s="25" t="s">
        <v>42</v>
      </c>
      <c r="C54" s="25"/>
      <c r="D54" s="31">
        <v>4000000</v>
      </c>
      <c r="E54" s="34">
        <v>737882</v>
      </c>
      <c r="F54" s="4">
        <f t="shared" si="0"/>
        <v>18.44705</v>
      </c>
      <c r="G54" s="71">
        <v>1100000</v>
      </c>
      <c r="H54" s="4">
        <f t="shared" si="1"/>
        <v>27.500000000000004</v>
      </c>
      <c r="I54" s="65"/>
    </row>
    <row r="55" spans="1:9" ht="12.75">
      <c r="A55" s="30"/>
      <c r="B55" s="25" t="s">
        <v>43</v>
      </c>
      <c r="C55" s="25"/>
      <c r="D55" s="31">
        <v>13000000</v>
      </c>
      <c r="E55" s="34">
        <v>8199689</v>
      </c>
      <c r="F55" s="4">
        <f t="shared" si="0"/>
        <v>63.074530769230776</v>
      </c>
      <c r="G55" s="71">
        <v>13000000</v>
      </c>
      <c r="H55" s="4">
        <f t="shared" si="1"/>
        <v>100</v>
      </c>
      <c r="I55" s="65"/>
    </row>
    <row r="56" spans="1:9" ht="12.75">
      <c r="A56" s="30"/>
      <c r="B56" s="36" t="s">
        <v>44</v>
      </c>
      <c r="C56" s="37"/>
      <c r="D56" s="31">
        <v>152700</v>
      </c>
      <c r="E56" s="34">
        <v>112127</v>
      </c>
      <c r="F56" s="4">
        <f t="shared" si="0"/>
        <v>73.42960052390308</v>
      </c>
      <c r="G56" s="71">
        <v>152700</v>
      </c>
      <c r="H56" s="4">
        <f t="shared" si="1"/>
        <v>100</v>
      </c>
      <c r="I56" s="65"/>
    </row>
    <row r="57" spans="1:9" ht="12.75">
      <c r="A57" s="30"/>
      <c r="B57" s="36" t="s">
        <v>45</v>
      </c>
      <c r="C57" s="37"/>
      <c r="D57" s="34">
        <v>8000000</v>
      </c>
      <c r="E57" s="34">
        <v>10544686</v>
      </c>
      <c r="F57" s="4">
        <f t="shared" si="0"/>
        <v>131.80857500000002</v>
      </c>
      <c r="G57" s="71">
        <v>15000000</v>
      </c>
      <c r="H57" s="4">
        <f t="shared" si="1"/>
        <v>187.5</v>
      </c>
      <c r="I57" s="65"/>
    </row>
    <row r="58" spans="1:9" ht="12.75">
      <c r="A58" s="30"/>
      <c r="B58" s="36" t="s">
        <v>166</v>
      </c>
      <c r="C58" s="37"/>
      <c r="D58" s="31">
        <v>126478000</v>
      </c>
      <c r="E58" s="34">
        <v>110501810</v>
      </c>
      <c r="F58" s="4">
        <f t="shared" si="0"/>
        <v>87.36840399120796</v>
      </c>
      <c r="G58" s="71">
        <v>157802946</v>
      </c>
      <c r="H58" s="4">
        <f t="shared" si="1"/>
        <v>124.76711048561806</v>
      </c>
      <c r="I58" s="65"/>
    </row>
    <row r="59" spans="1:9" ht="12.75">
      <c r="A59" s="30"/>
      <c r="B59" s="36" t="s">
        <v>172</v>
      </c>
      <c r="C59" s="37"/>
      <c r="D59" s="31"/>
      <c r="E59" s="34">
        <v>127164</v>
      </c>
      <c r="F59" s="4"/>
      <c r="G59" s="71">
        <v>178000</v>
      </c>
      <c r="H59" s="4"/>
      <c r="I59" s="65"/>
    </row>
    <row r="60" spans="1:9" ht="12.75">
      <c r="A60" s="30"/>
      <c r="B60" s="32"/>
      <c r="C60" s="33"/>
      <c r="D60" s="31"/>
      <c r="E60" s="34"/>
      <c r="F60" s="4"/>
      <c r="G60" s="71"/>
      <c r="H60" s="4"/>
      <c r="I60" s="65"/>
    </row>
    <row r="61" spans="1:9" ht="12.75">
      <c r="A61" s="28">
        <v>711</v>
      </c>
      <c r="B61" s="26" t="s">
        <v>46</v>
      </c>
      <c r="C61" s="26"/>
      <c r="D61" s="29">
        <v>16750000</v>
      </c>
      <c r="E61" s="29">
        <f>E62</f>
        <v>8108334</v>
      </c>
      <c r="F61" s="4">
        <f t="shared" si="0"/>
        <v>48.40796417910448</v>
      </c>
      <c r="G61" s="70">
        <v>12750000</v>
      </c>
      <c r="H61" s="54">
        <f t="shared" si="1"/>
        <v>76.11940298507463</v>
      </c>
      <c r="I61" s="65"/>
    </row>
    <row r="62" spans="1:9" ht="12.75">
      <c r="A62" s="30">
        <v>7111</v>
      </c>
      <c r="B62" s="25" t="s">
        <v>47</v>
      </c>
      <c r="C62" s="25"/>
      <c r="D62" s="31">
        <v>16750000</v>
      </c>
      <c r="E62" s="34">
        <v>8108334</v>
      </c>
      <c r="F62" s="4">
        <f t="shared" si="0"/>
        <v>48.40796417910448</v>
      </c>
      <c r="G62" s="71">
        <v>12750000</v>
      </c>
      <c r="H62" s="4">
        <f t="shared" si="1"/>
        <v>76.11940298507463</v>
      </c>
      <c r="I62" s="65"/>
    </row>
    <row r="63" spans="1:9" ht="12.75">
      <c r="A63" s="30"/>
      <c r="B63" s="32"/>
      <c r="C63" s="33"/>
      <c r="D63" s="31"/>
      <c r="E63" s="34"/>
      <c r="F63" s="4"/>
      <c r="G63" s="71"/>
      <c r="H63" s="4"/>
      <c r="I63" s="65"/>
    </row>
    <row r="64" spans="1:9" ht="12.75">
      <c r="A64" s="28">
        <v>712</v>
      </c>
      <c r="B64" s="26" t="s">
        <v>48</v>
      </c>
      <c r="C64" s="26"/>
      <c r="D64" s="29">
        <f>SUM(D65+D66)</f>
        <v>7750000</v>
      </c>
      <c r="E64" s="29">
        <f>SUM(E65+E66)</f>
        <v>9700654</v>
      </c>
      <c r="F64" s="54">
        <f t="shared" si="0"/>
        <v>125.16972903225808</v>
      </c>
      <c r="G64" s="70">
        <f>SUM(G65+G66)</f>
        <v>12600000</v>
      </c>
      <c r="H64" s="54">
        <f t="shared" si="1"/>
        <v>162.5806451612903</v>
      </c>
      <c r="I64" s="65"/>
    </row>
    <row r="65" spans="1:9" ht="12.75">
      <c r="A65" s="30">
        <v>7120</v>
      </c>
      <c r="B65" s="25" t="s">
        <v>49</v>
      </c>
      <c r="C65" s="25"/>
      <c r="D65" s="31">
        <v>7000000</v>
      </c>
      <c r="E65" s="34">
        <v>8869170</v>
      </c>
      <c r="F65" s="4">
        <f t="shared" si="0"/>
        <v>126.70242857142857</v>
      </c>
      <c r="G65" s="71">
        <v>11400000</v>
      </c>
      <c r="H65" s="4">
        <f t="shared" si="1"/>
        <v>162.85714285714286</v>
      </c>
      <c r="I65" s="65"/>
    </row>
    <row r="66" spans="1:9" ht="12.75">
      <c r="A66" s="30">
        <v>7120</v>
      </c>
      <c r="B66" s="25" t="s">
        <v>50</v>
      </c>
      <c r="C66" s="25"/>
      <c r="D66" s="31">
        <v>750000</v>
      </c>
      <c r="E66" s="34">
        <v>831484</v>
      </c>
      <c r="F66" s="4">
        <f t="shared" si="0"/>
        <v>110.86453333333333</v>
      </c>
      <c r="G66" s="71">
        <v>1200000</v>
      </c>
      <c r="H66" s="4">
        <f t="shared" si="1"/>
        <v>160</v>
      </c>
      <c r="I66" s="65"/>
    </row>
    <row r="67" spans="1:9" ht="12.75">
      <c r="A67" s="30"/>
      <c r="B67" s="32"/>
      <c r="C67" s="33"/>
      <c r="D67" s="31"/>
      <c r="E67" s="34"/>
      <c r="F67" s="4"/>
      <c r="G67" s="71"/>
      <c r="H67" s="4"/>
      <c r="I67" s="65"/>
    </row>
    <row r="68" spans="1:9" ht="12.75">
      <c r="A68" s="28">
        <v>713</v>
      </c>
      <c r="B68" s="26" t="s">
        <v>51</v>
      </c>
      <c r="C68" s="26"/>
      <c r="D68" s="29">
        <v>600000</v>
      </c>
      <c r="E68" s="29">
        <f>E69</f>
        <v>340332</v>
      </c>
      <c r="F68" s="4">
        <f t="shared" si="0"/>
        <v>56.721999999999994</v>
      </c>
      <c r="G68" s="70">
        <v>600000</v>
      </c>
      <c r="H68" s="54">
        <f t="shared" si="1"/>
        <v>100</v>
      </c>
      <c r="I68" s="65"/>
    </row>
    <row r="69" spans="1:9" ht="12.75">
      <c r="A69" s="30">
        <v>7130</v>
      </c>
      <c r="B69" s="25" t="s">
        <v>52</v>
      </c>
      <c r="C69" s="25"/>
      <c r="D69" s="31">
        <v>600000</v>
      </c>
      <c r="E69" s="34">
        <v>340332</v>
      </c>
      <c r="F69" s="4">
        <f t="shared" si="0"/>
        <v>56.721999999999994</v>
      </c>
      <c r="G69" s="71">
        <v>600000</v>
      </c>
      <c r="H69" s="4">
        <f t="shared" si="1"/>
        <v>100</v>
      </c>
      <c r="I69" s="65"/>
    </row>
    <row r="70" spans="1:9" ht="12.75">
      <c r="A70" s="30"/>
      <c r="B70" s="32"/>
      <c r="C70" s="33"/>
      <c r="D70" s="31"/>
      <c r="E70" s="34"/>
      <c r="F70" s="4"/>
      <c r="G70" s="71"/>
      <c r="H70" s="4"/>
      <c r="I70" s="65"/>
    </row>
    <row r="71" spans="1:9" ht="12.75">
      <c r="A71" s="28">
        <v>714</v>
      </c>
      <c r="B71" s="26" t="s">
        <v>53</v>
      </c>
      <c r="C71" s="26"/>
      <c r="D71" s="29">
        <f>D72</f>
        <v>352296000</v>
      </c>
      <c r="E71" s="29">
        <f>E72</f>
        <v>224964747</v>
      </c>
      <c r="F71" s="54">
        <f t="shared" si="0"/>
        <v>63.8567417739628</v>
      </c>
      <c r="G71" s="70">
        <f>G72</f>
        <v>443925092</v>
      </c>
      <c r="H71" s="54">
        <f t="shared" si="1"/>
        <v>126.00912073937825</v>
      </c>
      <c r="I71" s="65"/>
    </row>
    <row r="72" spans="1:9" ht="12.75">
      <c r="A72" s="30">
        <v>7141</v>
      </c>
      <c r="B72" s="25" t="s">
        <v>54</v>
      </c>
      <c r="C72" s="25"/>
      <c r="D72" s="31">
        <f>SUM(D73:D79)</f>
        <v>352296000</v>
      </c>
      <c r="E72" s="31">
        <f>SUM(E73:E80)</f>
        <v>224964747</v>
      </c>
      <c r="F72" s="4">
        <f t="shared" si="0"/>
        <v>63.8567417739628</v>
      </c>
      <c r="G72" s="72">
        <f>SUM(G73:G81)</f>
        <v>443925092</v>
      </c>
      <c r="H72" s="4">
        <f t="shared" si="1"/>
        <v>126.00912073937825</v>
      </c>
      <c r="I72" s="65"/>
    </row>
    <row r="73" spans="1:9" ht="12.75">
      <c r="A73" s="30"/>
      <c r="B73" s="25"/>
      <c r="C73" s="25" t="s">
        <v>55</v>
      </c>
      <c r="D73" s="31">
        <v>327096000</v>
      </c>
      <c r="E73" s="34">
        <v>209129850</v>
      </c>
      <c r="F73" s="4">
        <f t="shared" si="0"/>
        <v>63.935312568787154</v>
      </c>
      <c r="G73" s="72">
        <v>322096000</v>
      </c>
      <c r="H73" s="4">
        <f t="shared" si="1"/>
        <v>98.47139677648153</v>
      </c>
      <c r="I73" s="65"/>
    </row>
    <row r="74" spans="1:9" ht="12.75">
      <c r="A74" s="30"/>
      <c r="B74" s="25"/>
      <c r="C74" s="25" t="s">
        <v>173</v>
      </c>
      <c r="D74" s="34">
        <v>7200000</v>
      </c>
      <c r="E74" s="34">
        <v>5901202</v>
      </c>
      <c r="F74" s="4">
        <f t="shared" si="0"/>
        <v>81.96113888888888</v>
      </c>
      <c r="G74" s="71">
        <v>7200000</v>
      </c>
      <c r="H74" s="4">
        <f t="shared" si="1"/>
        <v>100</v>
      </c>
      <c r="I74" s="65"/>
    </row>
    <row r="75" spans="1:9" ht="12.75">
      <c r="A75" s="30"/>
      <c r="B75" s="25"/>
      <c r="C75" s="25" t="s">
        <v>56</v>
      </c>
      <c r="D75" s="34">
        <v>5000000</v>
      </c>
      <c r="E75" s="34">
        <v>3502301</v>
      </c>
      <c r="F75" s="4">
        <f t="shared" si="0"/>
        <v>70.04602</v>
      </c>
      <c r="G75" s="71">
        <v>5000000</v>
      </c>
      <c r="H75" s="4">
        <f t="shared" si="1"/>
        <v>100</v>
      </c>
      <c r="I75" s="65"/>
    </row>
    <row r="76" spans="1:9" ht="12.75">
      <c r="A76" s="30"/>
      <c r="B76" s="25"/>
      <c r="C76" s="25" t="s">
        <v>57</v>
      </c>
      <c r="D76" s="34">
        <v>3000000</v>
      </c>
      <c r="E76" s="34">
        <v>1337899</v>
      </c>
      <c r="F76" s="4">
        <f t="shared" si="0"/>
        <v>44.59663333333334</v>
      </c>
      <c r="G76" s="71">
        <v>2000000</v>
      </c>
      <c r="H76" s="4">
        <f t="shared" si="1"/>
        <v>66.66666666666666</v>
      </c>
      <c r="I76" s="65"/>
    </row>
    <row r="77" spans="1:9" ht="12.75">
      <c r="A77" s="30"/>
      <c r="B77" s="25"/>
      <c r="C77" s="25" t="s">
        <v>58</v>
      </c>
      <c r="D77" s="34">
        <v>2000000</v>
      </c>
      <c r="E77" s="34">
        <v>905600</v>
      </c>
      <c r="F77" s="4">
        <f t="shared" si="0"/>
        <v>45.28</v>
      </c>
      <c r="G77" s="71">
        <v>1800000</v>
      </c>
      <c r="H77" s="4">
        <f t="shared" si="1"/>
        <v>90</v>
      </c>
      <c r="I77" s="65"/>
    </row>
    <row r="78" spans="1:9" ht="12.75">
      <c r="A78" s="30"/>
      <c r="B78" s="25"/>
      <c r="C78" s="25" t="s">
        <v>59</v>
      </c>
      <c r="D78" s="34">
        <v>3000000</v>
      </c>
      <c r="E78" s="34">
        <v>1796743</v>
      </c>
      <c r="F78" s="4">
        <f t="shared" si="0"/>
        <v>59.89143333333333</v>
      </c>
      <c r="G78" s="71">
        <v>2800000</v>
      </c>
      <c r="H78" s="4">
        <f t="shared" si="1"/>
        <v>93.33333333333333</v>
      </c>
      <c r="I78" s="65"/>
    </row>
    <row r="79" spans="1:9" ht="12.75">
      <c r="A79" s="30"/>
      <c r="B79" s="38" t="s">
        <v>60</v>
      </c>
      <c r="C79" s="39"/>
      <c r="D79" s="34">
        <v>5000000</v>
      </c>
      <c r="E79" s="34">
        <v>2391152</v>
      </c>
      <c r="F79" s="4">
        <f t="shared" si="0"/>
        <v>47.82304</v>
      </c>
      <c r="G79" s="71">
        <v>13000000</v>
      </c>
      <c r="H79" s="4">
        <f t="shared" si="1"/>
        <v>260</v>
      </c>
      <c r="I79" s="65"/>
    </row>
    <row r="80" spans="1:9" ht="12.75">
      <c r="A80" s="30"/>
      <c r="B80" s="38" t="s">
        <v>183</v>
      </c>
      <c r="C80" s="39"/>
      <c r="D80" s="34">
        <v>4330000</v>
      </c>
      <c r="E80" s="34">
        <v>0</v>
      </c>
      <c r="F80" s="4">
        <f t="shared" si="0"/>
        <v>0</v>
      </c>
      <c r="G80" s="71">
        <v>11859160</v>
      </c>
      <c r="H80" s="4">
        <f t="shared" si="1"/>
        <v>273.8836027713626</v>
      </c>
      <c r="I80" s="65"/>
    </row>
    <row r="81" spans="1:9" ht="12.75">
      <c r="A81" s="30"/>
      <c r="B81" s="38" t="s">
        <v>192</v>
      </c>
      <c r="C81" s="33"/>
      <c r="D81" s="34"/>
      <c r="E81" s="34"/>
      <c r="F81" s="4"/>
      <c r="G81" s="71">
        <v>78169932</v>
      </c>
      <c r="H81" s="4"/>
      <c r="I81" s="65"/>
    </row>
    <row r="82" spans="1:9" ht="12.75">
      <c r="A82" s="30"/>
      <c r="B82" s="38"/>
      <c r="C82" s="39"/>
      <c r="D82" s="34"/>
      <c r="E82" s="34"/>
      <c r="F82" s="4"/>
      <c r="G82" s="66"/>
      <c r="H82" s="4"/>
      <c r="I82" s="65"/>
    </row>
    <row r="83" spans="1:9" ht="12.75">
      <c r="A83" s="28">
        <v>72</v>
      </c>
      <c r="B83" s="26" t="s">
        <v>61</v>
      </c>
      <c r="C83" s="25"/>
      <c r="D83" s="29">
        <f>SUM(D85:D88)</f>
        <v>629041147</v>
      </c>
      <c r="E83" s="29">
        <f>SUM(E85:E88)</f>
        <v>186827212</v>
      </c>
      <c r="F83" s="4">
        <f aca="true" t="shared" si="2" ref="F83:F159">E83/D83*100</f>
        <v>29.700316567685515</v>
      </c>
      <c r="G83" s="70">
        <f>SUM(G85:G88)</f>
        <v>577882547</v>
      </c>
      <c r="H83" s="54">
        <f aca="true" t="shared" si="3" ref="H83:H155">G83/D83*100</f>
        <v>91.86720928448263</v>
      </c>
      <c r="I83" s="65"/>
    </row>
    <row r="84" spans="1:9" ht="12.75">
      <c r="A84" s="28">
        <v>720</v>
      </c>
      <c r="B84" s="26" t="s">
        <v>62</v>
      </c>
      <c r="C84" s="25"/>
      <c r="D84" s="34"/>
      <c r="E84" s="34"/>
      <c r="F84" s="4"/>
      <c r="G84" s="66"/>
      <c r="H84" s="4"/>
      <c r="I84" s="65"/>
    </row>
    <row r="85" spans="1:9" ht="12.75">
      <c r="A85" s="30">
        <v>7200</v>
      </c>
      <c r="B85" s="25" t="s">
        <v>63</v>
      </c>
      <c r="C85" s="25"/>
      <c r="D85" s="34">
        <v>246041147</v>
      </c>
      <c r="E85" s="34">
        <v>28833758</v>
      </c>
      <c r="F85" s="4">
        <f t="shared" si="2"/>
        <v>11.71907965459127</v>
      </c>
      <c r="G85" s="71">
        <v>187221647</v>
      </c>
      <c r="H85" s="4">
        <f t="shared" si="3"/>
        <v>76.09363282638249</v>
      </c>
      <c r="I85" s="65"/>
    </row>
    <row r="86" spans="1:9" ht="12.75">
      <c r="A86" s="30">
        <v>7202</v>
      </c>
      <c r="B86" s="25" t="s">
        <v>188</v>
      </c>
      <c r="C86" s="25"/>
      <c r="D86" s="34"/>
      <c r="E86" s="34"/>
      <c r="F86" s="4"/>
      <c r="G86" s="71">
        <v>7660900</v>
      </c>
      <c r="H86" s="4"/>
      <c r="I86" s="65"/>
    </row>
    <row r="87" spans="1:9" ht="12.75">
      <c r="A87" s="28">
        <v>722</v>
      </c>
      <c r="B87" s="26" t="s">
        <v>64</v>
      </c>
      <c r="C87" s="25"/>
      <c r="D87" s="34"/>
      <c r="E87" s="34"/>
      <c r="F87" s="4"/>
      <c r="G87" s="66"/>
      <c r="H87" s="4"/>
      <c r="I87" s="65"/>
    </row>
    <row r="88" spans="1:9" ht="12.75">
      <c r="A88" s="30">
        <v>7221</v>
      </c>
      <c r="B88" s="25" t="s">
        <v>65</v>
      </c>
      <c r="C88" s="25"/>
      <c r="D88" s="34">
        <v>383000000</v>
      </c>
      <c r="E88" s="34">
        <v>157993454</v>
      </c>
      <c r="F88" s="4">
        <f t="shared" si="2"/>
        <v>41.2515545691906</v>
      </c>
      <c r="G88" s="71">
        <v>383000000</v>
      </c>
      <c r="H88" s="4">
        <f t="shared" si="3"/>
        <v>100</v>
      </c>
      <c r="I88" s="65"/>
    </row>
    <row r="89" spans="1:9" ht="12.75">
      <c r="A89" s="30"/>
      <c r="B89" s="32"/>
      <c r="C89" s="33"/>
      <c r="D89" s="34"/>
      <c r="E89" s="34"/>
      <c r="F89" s="4"/>
      <c r="G89" s="66"/>
      <c r="H89" s="4"/>
      <c r="I89" s="65"/>
    </row>
    <row r="90" spans="1:9" ht="12.75">
      <c r="A90" s="40">
        <v>73</v>
      </c>
      <c r="B90" s="41" t="s">
        <v>66</v>
      </c>
      <c r="C90" s="42"/>
      <c r="D90" s="29">
        <f>D91</f>
        <v>203705</v>
      </c>
      <c r="E90" s="29">
        <v>0</v>
      </c>
      <c r="F90" s="4">
        <f t="shared" si="2"/>
        <v>0</v>
      </c>
      <c r="G90" s="70">
        <f>G91+G92</f>
        <v>120000</v>
      </c>
      <c r="H90" s="54">
        <f t="shared" si="3"/>
        <v>58.90871603544341</v>
      </c>
      <c r="I90" s="65"/>
    </row>
    <row r="91" spans="1:9" ht="12.75">
      <c r="A91" s="30">
        <v>7310</v>
      </c>
      <c r="B91" s="38" t="s">
        <v>67</v>
      </c>
      <c r="C91" s="43"/>
      <c r="D91" s="34">
        <v>203705</v>
      </c>
      <c r="E91" s="34">
        <v>0</v>
      </c>
      <c r="F91" s="4">
        <f t="shared" si="2"/>
        <v>0</v>
      </c>
      <c r="G91" s="66">
        <v>0</v>
      </c>
      <c r="H91" s="4">
        <f t="shared" si="3"/>
        <v>0</v>
      </c>
      <c r="I91" s="65"/>
    </row>
    <row r="92" spans="1:9" ht="12.75">
      <c r="A92" s="30">
        <v>7300</v>
      </c>
      <c r="B92" s="38" t="s">
        <v>187</v>
      </c>
      <c r="C92" s="43"/>
      <c r="D92" s="34"/>
      <c r="E92" s="34"/>
      <c r="F92" s="4"/>
      <c r="G92" s="71">
        <v>120000</v>
      </c>
      <c r="H92" s="4"/>
      <c r="I92" s="65"/>
    </row>
    <row r="93" spans="1:9" ht="12.75">
      <c r="A93" s="30"/>
      <c r="B93" s="38"/>
      <c r="C93" s="43"/>
      <c r="D93" s="34"/>
      <c r="E93" s="34"/>
      <c r="F93" s="4"/>
      <c r="G93" s="66"/>
      <c r="H93" s="4"/>
      <c r="I93" s="65"/>
    </row>
    <row r="94" spans="1:9" ht="12.75">
      <c r="A94" s="30"/>
      <c r="B94" s="32"/>
      <c r="C94" s="33"/>
      <c r="D94" s="34"/>
      <c r="E94" s="34"/>
      <c r="F94" s="4"/>
      <c r="G94" s="66"/>
      <c r="H94" s="4"/>
      <c r="I94" s="65"/>
    </row>
    <row r="95" spans="1:9" ht="12.75">
      <c r="A95" s="28">
        <v>74</v>
      </c>
      <c r="B95" s="26" t="s">
        <v>68</v>
      </c>
      <c r="C95" s="25"/>
      <c r="D95" s="29">
        <f>SUM(D97+D117)</f>
        <v>377282377</v>
      </c>
      <c r="E95" s="29">
        <f>SUM(E97+E117)</f>
        <v>229813535</v>
      </c>
      <c r="F95" s="54">
        <f t="shared" si="2"/>
        <v>60.91287295934313</v>
      </c>
      <c r="G95" s="70">
        <f>SUM(G97+G117+G115)</f>
        <v>623560477</v>
      </c>
      <c r="H95" s="54">
        <f t="shared" si="3"/>
        <v>165.276862905261</v>
      </c>
      <c r="I95" s="65"/>
    </row>
    <row r="96" spans="1:9" ht="12.75">
      <c r="A96" s="28">
        <v>740</v>
      </c>
      <c r="B96" s="26" t="s">
        <v>69</v>
      </c>
      <c r="C96" s="25"/>
      <c r="D96" s="34"/>
      <c r="E96" s="34"/>
      <c r="F96" s="54"/>
      <c r="G96" s="66"/>
      <c r="H96" s="54"/>
      <c r="I96" s="65"/>
    </row>
    <row r="97" spans="1:9" ht="12.75">
      <c r="A97" s="28">
        <v>7400</v>
      </c>
      <c r="B97" s="26" t="s">
        <v>70</v>
      </c>
      <c r="C97" s="26"/>
      <c r="D97" s="29">
        <f>D99</f>
        <v>313811271</v>
      </c>
      <c r="E97" s="29">
        <f>E99+E98</f>
        <v>193534467</v>
      </c>
      <c r="F97" s="54">
        <f t="shared" si="2"/>
        <v>61.67224854074792</v>
      </c>
      <c r="G97" s="70">
        <f>G99+G98</f>
        <v>527432811</v>
      </c>
      <c r="H97" s="54">
        <f t="shared" si="3"/>
        <v>168.07325285649156</v>
      </c>
      <c r="I97" s="65"/>
    </row>
    <row r="98" spans="1:9" ht="12.75">
      <c r="A98" s="44">
        <v>740001</v>
      </c>
      <c r="B98" s="25" t="s">
        <v>174</v>
      </c>
      <c r="C98" s="26"/>
      <c r="D98" s="29"/>
      <c r="E98" s="31">
        <v>7006013</v>
      </c>
      <c r="F98" s="54"/>
      <c r="G98" s="72">
        <v>9621000</v>
      </c>
      <c r="H98" s="4"/>
      <c r="I98" s="65"/>
    </row>
    <row r="99" spans="1:9" ht="12.75">
      <c r="A99" s="44">
        <v>740001</v>
      </c>
      <c r="B99" s="25" t="s">
        <v>71</v>
      </c>
      <c r="C99" s="25"/>
      <c r="D99" s="31">
        <f>SUM(D100:D114)</f>
        <v>313811271</v>
      </c>
      <c r="E99" s="31">
        <f>SUM(E100:E114)</f>
        <v>186528454</v>
      </c>
      <c r="F99" s="4">
        <f t="shared" si="2"/>
        <v>59.43969233660826</v>
      </c>
      <c r="G99" s="72">
        <f>SUM(G100:G114)</f>
        <v>517811811</v>
      </c>
      <c r="H99" s="4">
        <f t="shared" si="3"/>
        <v>165.00739739204587</v>
      </c>
      <c r="I99" s="65"/>
    </row>
    <row r="100" spans="1:9" ht="12.75">
      <c r="A100" s="30"/>
      <c r="B100" s="25"/>
      <c r="C100" s="25" t="s">
        <v>193</v>
      </c>
      <c r="D100" s="34">
        <v>60000000</v>
      </c>
      <c r="E100" s="34">
        <v>43617000</v>
      </c>
      <c r="F100" s="4">
        <f t="shared" si="2"/>
        <v>72.695</v>
      </c>
      <c r="G100" s="71">
        <v>79871000</v>
      </c>
      <c r="H100" s="4">
        <f t="shared" si="3"/>
        <v>133.11833333333334</v>
      </c>
      <c r="I100" s="65"/>
    </row>
    <row r="101" spans="1:9" ht="12.75">
      <c r="A101" s="30"/>
      <c r="B101" s="25"/>
      <c r="C101" s="25" t="s">
        <v>72</v>
      </c>
      <c r="D101" s="34">
        <v>5000000</v>
      </c>
      <c r="E101" s="34">
        <v>10000000</v>
      </c>
      <c r="F101" s="4">
        <f t="shared" si="2"/>
        <v>200</v>
      </c>
      <c r="G101" s="71">
        <v>10000000</v>
      </c>
      <c r="H101" s="4">
        <f t="shared" si="3"/>
        <v>200</v>
      </c>
      <c r="I101" s="65"/>
    </row>
    <row r="102" spans="1:9" ht="12.75">
      <c r="A102" s="30"/>
      <c r="B102" s="25"/>
      <c r="C102" s="25" t="s">
        <v>73</v>
      </c>
      <c r="D102" s="34">
        <v>4000000</v>
      </c>
      <c r="E102" s="34">
        <v>0</v>
      </c>
      <c r="F102" s="4">
        <f>E102/D102*100</f>
        <v>0</v>
      </c>
      <c r="G102" s="66">
        <v>0</v>
      </c>
      <c r="H102" s="4">
        <f t="shared" si="3"/>
        <v>0</v>
      </c>
      <c r="I102" s="65"/>
    </row>
    <row r="103" spans="1:9" ht="12.75">
      <c r="A103" s="30"/>
      <c r="B103" s="25"/>
      <c r="C103" s="25" t="s">
        <v>74</v>
      </c>
      <c r="D103" s="34">
        <v>37352000</v>
      </c>
      <c r="E103" s="34">
        <v>0</v>
      </c>
      <c r="F103" s="4">
        <f t="shared" si="2"/>
        <v>0</v>
      </c>
      <c r="G103" s="71">
        <v>20000000</v>
      </c>
      <c r="H103" s="4">
        <f t="shared" si="3"/>
        <v>53.54465624330692</v>
      </c>
      <c r="I103" s="65"/>
    </row>
    <row r="104" spans="1:9" ht="12.75">
      <c r="A104" s="30"/>
      <c r="B104" s="25"/>
      <c r="C104" s="25" t="s">
        <v>75</v>
      </c>
      <c r="D104" s="34">
        <v>10000000</v>
      </c>
      <c r="E104" s="34">
        <v>0</v>
      </c>
      <c r="F104" s="4">
        <f t="shared" si="2"/>
        <v>0</v>
      </c>
      <c r="G104" s="66">
        <v>0</v>
      </c>
      <c r="H104" s="4">
        <f t="shared" si="3"/>
        <v>0</v>
      </c>
      <c r="I104" s="65"/>
    </row>
    <row r="105" spans="1:9" ht="12.75">
      <c r="A105" s="30"/>
      <c r="B105" s="25"/>
      <c r="C105" s="25" t="s">
        <v>76</v>
      </c>
      <c r="D105" s="34">
        <v>9390000</v>
      </c>
      <c r="E105" s="34">
        <v>0</v>
      </c>
      <c r="F105" s="4">
        <f t="shared" si="2"/>
        <v>0</v>
      </c>
      <c r="G105" s="71">
        <v>1080000</v>
      </c>
      <c r="H105" s="4">
        <f t="shared" si="3"/>
        <v>11.501597444089457</v>
      </c>
      <c r="I105" s="65"/>
    </row>
    <row r="106" spans="1:9" ht="12.75">
      <c r="A106" s="30"/>
      <c r="B106" s="36"/>
      <c r="C106" s="25" t="s">
        <v>77</v>
      </c>
      <c r="D106" s="34">
        <v>164687071</v>
      </c>
      <c r="E106" s="34">
        <v>118911454</v>
      </c>
      <c r="F106" s="4">
        <f t="shared" si="2"/>
        <v>72.20448653191482</v>
      </c>
      <c r="G106" s="71">
        <v>155331432</v>
      </c>
      <c r="H106" s="4">
        <f t="shared" si="3"/>
        <v>94.31914178618187</v>
      </c>
      <c r="I106" s="65"/>
    </row>
    <row r="107" spans="1:9" ht="12.75">
      <c r="A107" s="30"/>
      <c r="B107" s="38" t="s">
        <v>78</v>
      </c>
      <c r="C107" s="33"/>
      <c r="D107" s="34">
        <v>2756000</v>
      </c>
      <c r="E107" s="34">
        <v>0</v>
      </c>
      <c r="F107" s="4">
        <f t="shared" si="2"/>
        <v>0</v>
      </c>
      <c r="G107" s="71">
        <v>2756000</v>
      </c>
      <c r="H107" s="4">
        <f t="shared" si="3"/>
        <v>100</v>
      </c>
      <c r="I107" s="65"/>
    </row>
    <row r="108" spans="1:9" ht="12.75">
      <c r="A108" s="30"/>
      <c r="B108" s="38" t="s">
        <v>79</v>
      </c>
      <c r="C108" s="33"/>
      <c r="D108" s="34">
        <v>16626200</v>
      </c>
      <c r="E108" s="34">
        <v>0</v>
      </c>
      <c r="F108" s="4">
        <f t="shared" si="2"/>
        <v>0</v>
      </c>
      <c r="G108" s="71">
        <v>16626200</v>
      </c>
      <c r="H108" s="4">
        <f t="shared" si="3"/>
        <v>100</v>
      </c>
      <c r="I108" s="65"/>
    </row>
    <row r="109" spans="1:9" ht="12.75">
      <c r="A109" s="30"/>
      <c r="B109" s="38" t="s">
        <v>167</v>
      </c>
      <c r="C109" s="33"/>
      <c r="D109" s="34"/>
      <c r="E109" s="34">
        <v>14000000</v>
      </c>
      <c r="F109" s="4"/>
      <c r="G109" s="71">
        <v>14000000</v>
      </c>
      <c r="H109" s="4"/>
      <c r="I109" s="65"/>
    </row>
    <row r="110" spans="1:9" ht="12.75">
      <c r="A110" s="38"/>
      <c r="B110" s="38" t="s">
        <v>184</v>
      </c>
      <c r="C110" s="33"/>
      <c r="D110" s="34"/>
      <c r="E110" s="34"/>
      <c r="F110" s="4"/>
      <c r="G110" s="71">
        <v>68243208</v>
      </c>
      <c r="H110" s="4"/>
      <c r="I110" s="65"/>
    </row>
    <row r="111" spans="1:9" ht="12.75">
      <c r="A111" s="38"/>
      <c r="B111" s="38" t="s">
        <v>186</v>
      </c>
      <c r="C111" s="33"/>
      <c r="D111" s="34"/>
      <c r="E111" s="34"/>
      <c r="F111" s="4"/>
      <c r="G111" s="71">
        <v>124717179</v>
      </c>
      <c r="H111" s="4"/>
      <c r="I111" s="65"/>
    </row>
    <row r="112" spans="1:9" ht="12.75">
      <c r="A112" s="38"/>
      <c r="B112" s="38" t="s">
        <v>185</v>
      </c>
      <c r="C112" s="33"/>
      <c r="D112" s="34"/>
      <c r="E112" s="34"/>
      <c r="F112" s="4"/>
      <c r="G112" s="71">
        <v>21756792</v>
      </c>
      <c r="H112" s="4"/>
      <c r="I112" s="65"/>
    </row>
    <row r="113" spans="1:9" ht="12.75">
      <c r="A113" s="38"/>
      <c r="B113" s="38" t="s">
        <v>191</v>
      </c>
      <c r="C113" s="33"/>
      <c r="D113" s="34"/>
      <c r="E113" s="34"/>
      <c r="F113" s="4"/>
      <c r="G113" s="71">
        <v>3430000</v>
      </c>
      <c r="H113" s="4"/>
      <c r="I113" s="65"/>
    </row>
    <row r="114" spans="1:9" ht="12.75">
      <c r="A114" s="38">
        <v>740004</v>
      </c>
      <c r="B114" s="30" t="s">
        <v>80</v>
      </c>
      <c r="C114" s="59"/>
      <c r="D114" s="34">
        <v>4000000</v>
      </c>
      <c r="E114" s="34">
        <v>0</v>
      </c>
      <c r="F114" s="4">
        <f t="shared" si="2"/>
        <v>0</v>
      </c>
      <c r="G114" s="71">
        <v>0</v>
      </c>
      <c r="H114" s="4">
        <f t="shared" si="3"/>
        <v>0</v>
      </c>
      <c r="I114" s="65"/>
    </row>
    <row r="115" spans="1:9" ht="12.75">
      <c r="A115" s="28">
        <v>741</v>
      </c>
      <c r="B115" s="30" t="s">
        <v>190</v>
      </c>
      <c r="C115" s="59"/>
      <c r="D115" s="34"/>
      <c r="E115" s="34"/>
      <c r="F115" s="4"/>
      <c r="G115" s="71">
        <v>8770162</v>
      </c>
      <c r="H115" s="4"/>
      <c r="I115" s="65"/>
    </row>
    <row r="116" spans="2:9" ht="12.75">
      <c r="B116" s="50"/>
      <c r="C116" s="50"/>
      <c r="D116" s="50"/>
      <c r="E116" s="50"/>
      <c r="F116" s="50"/>
      <c r="G116" s="66"/>
      <c r="H116" s="4"/>
      <c r="I116" s="65"/>
    </row>
    <row r="117" spans="1:9" ht="12.75">
      <c r="A117" s="28">
        <v>7401</v>
      </c>
      <c r="B117" s="26" t="s">
        <v>81</v>
      </c>
      <c r="C117" s="25"/>
      <c r="D117" s="29">
        <f>SUM(D118:D120)</f>
        <v>63471106</v>
      </c>
      <c r="E117" s="29">
        <f>SUM(E118:E120)</f>
        <v>36279068</v>
      </c>
      <c r="F117" s="29">
        <f>SUM(F118:F120)</f>
        <v>112.99958585873986</v>
      </c>
      <c r="G117" s="70">
        <f>SUM(G118+G119+G120+G122)</f>
        <v>87357504</v>
      </c>
      <c r="H117" s="54">
        <f t="shared" si="3"/>
        <v>137.63349893414494</v>
      </c>
      <c r="I117" s="65"/>
    </row>
    <row r="118" spans="1:9" ht="12.75">
      <c r="A118" s="30">
        <v>740100</v>
      </c>
      <c r="B118" s="25" t="s">
        <v>82</v>
      </c>
      <c r="C118" s="25"/>
      <c r="D118" s="34">
        <v>37071106</v>
      </c>
      <c r="E118" s="34">
        <v>21842166</v>
      </c>
      <c r="F118" s="4">
        <f t="shared" si="2"/>
        <v>58.91965025267927</v>
      </c>
      <c r="G118" s="71">
        <v>37071106</v>
      </c>
      <c r="H118" s="4">
        <f t="shared" si="3"/>
        <v>100</v>
      </c>
      <c r="I118" s="65"/>
    </row>
    <row r="119" spans="1:9" ht="12.75">
      <c r="A119" s="30">
        <v>740100</v>
      </c>
      <c r="B119" s="25" t="s">
        <v>175</v>
      </c>
      <c r="C119" s="25"/>
      <c r="D119" s="34"/>
      <c r="E119" s="34">
        <v>159799</v>
      </c>
      <c r="F119" s="4"/>
      <c r="G119" s="71">
        <v>320000</v>
      </c>
      <c r="H119" s="4"/>
      <c r="I119" s="65"/>
    </row>
    <row r="120" spans="1:9" ht="12.75">
      <c r="A120" s="30">
        <v>740101</v>
      </c>
      <c r="B120" s="25" t="s">
        <v>83</v>
      </c>
      <c r="C120" s="25"/>
      <c r="D120" s="35">
        <f>SUM(D121)</f>
        <v>26400000</v>
      </c>
      <c r="E120" s="34">
        <v>14277103</v>
      </c>
      <c r="F120" s="4">
        <f t="shared" si="2"/>
        <v>54.0799356060606</v>
      </c>
      <c r="G120" s="73">
        <f>SUM(G121)</f>
        <v>26400000</v>
      </c>
      <c r="H120" s="4">
        <f t="shared" si="3"/>
        <v>100</v>
      </c>
      <c r="I120" s="65"/>
    </row>
    <row r="121" spans="1:9" ht="12.75">
      <c r="A121" s="30"/>
      <c r="B121" s="25" t="s">
        <v>84</v>
      </c>
      <c r="C121" s="25"/>
      <c r="D121" s="34">
        <v>26400000</v>
      </c>
      <c r="E121" s="34">
        <v>14277103</v>
      </c>
      <c r="F121" s="4">
        <f t="shared" si="2"/>
        <v>54.0799356060606</v>
      </c>
      <c r="G121" s="71">
        <v>26400000</v>
      </c>
      <c r="H121" s="4">
        <f t="shared" si="3"/>
        <v>100</v>
      </c>
      <c r="I121" s="65"/>
    </row>
    <row r="122" spans="1:9" ht="12.75">
      <c r="A122" s="30"/>
      <c r="B122" s="36" t="s">
        <v>194</v>
      </c>
      <c r="C122" s="37"/>
      <c r="D122" s="34"/>
      <c r="E122" s="34"/>
      <c r="F122" s="4"/>
      <c r="G122" s="71">
        <v>23566398</v>
      </c>
      <c r="H122" s="4"/>
      <c r="I122" s="65"/>
    </row>
    <row r="123" spans="1:9" ht="12.75">
      <c r="A123" s="30"/>
      <c r="B123" s="36"/>
      <c r="C123" s="37"/>
      <c r="D123" s="34"/>
      <c r="E123" s="34"/>
      <c r="F123" s="4"/>
      <c r="G123" s="66"/>
      <c r="H123" s="4"/>
      <c r="I123" s="65"/>
    </row>
    <row r="124" spans="1:9" ht="12.75">
      <c r="A124" s="45"/>
      <c r="B124" s="45"/>
      <c r="C124" s="60" t="s">
        <v>85</v>
      </c>
      <c r="D124" s="24">
        <f>SUM(D125+D145+D166+D175)</f>
        <v>4914203763</v>
      </c>
      <c r="E124" s="24">
        <f>SUM(E125+E145+E166+E175)</f>
        <v>2520248662</v>
      </c>
      <c r="F124" s="55">
        <f t="shared" si="2"/>
        <v>51.28498498526749</v>
      </c>
      <c r="G124" s="24">
        <f>SUM(G125+G145+G166+G175)</f>
        <v>4948328319</v>
      </c>
      <c r="H124" s="55">
        <f t="shared" si="3"/>
        <v>100.69440661490128</v>
      </c>
      <c r="I124" s="65"/>
    </row>
    <row r="125" spans="1:9" ht="12.75">
      <c r="A125" s="28">
        <v>40</v>
      </c>
      <c r="B125" s="28"/>
      <c r="C125" s="26" t="s">
        <v>86</v>
      </c>
      <c r="D125" s="29">
        <f>SUM(D126+D127+D128+D139+D141)</f>
        <v>1168475774</v>
      </c>
      <c r="E125" s="29">
        <f>SUM(E126+E127+E128+E139+E141)</f>
        <v>1137380937</v>
      </c>
      <c r="F125" s="54">
        <f t="shared" si="2"/>
        <v>97.3388547976862</v>
      </c>
      <c r="G125" s="70">
        <f>SUM(G126+G127+G128+G139+G141)</f>
        <v>1181740444</v>
      </c>
      <c r="H125" s="54">
        <f t="shared" si="3"/>
        <v>101.1352113835096</v>
      </c>
      <c r="I125" s="65"/>
    </row>
    <row r="126" spans="1:9" ht="12.75">
      <c r="A126" s="28">
        <v>400</v>
      </c>
      <c r="B126" s="28"/>
      <c r="C126" s="26" t="s">
        <v>87</v>
      </c>
      <c r="D126" s="29">
        <v>349283854</v>
      </c>
      <c r="E126" s="29">
        <v>202118910</v>
      </c>
      <c r="F126" s="54">
        <f t="shared" si="2"/>
        <v>57.86666279741633</v>
      </c>
      <c r="G126" s="70">
        <v>326728059</v>
      </c>
      <c r="H126" s="54">
        <f t="shared" si="3"/>
        <v>93.54227378629417</v>
      </c>
      <c r="I126" s="65"/>
    </row>
    <row r="127" spans="1:9" ht="12.75">
      <c r="A127" s="28">
        <v>401</v>
      </c>
      <c r="B127" s="28"/>
      <c r="C127" s="26" t="s">
        <v>88</v>
      </c>
      <c r="D127" s="29">
        <v>53459061</v>
      </c>
      <c r="E127" s="29">
        <v>32482799</v>
      </c>
      <c r="F127" s="54">
        <f t="shared" si="2"/>
        <v>60.76200814675738</v>
      </c>
      <c r="G127" s="70">
        <v>52603299</v>
      </c>
      <c r="H127" s="54">
        <f t="shared" si="3"/>
        <v>98.39921991895817</v>
      </c>
      <c r="I127" s="65"/>
    </row>
    <row r="128" spans="1:9" ht="12.75">
      <c r="A128" s="28">
        <v>402</v>
      </c>
      <c r="B128" s="28"/>
      <c r="C128" s="26" t="s">
        <v>89</v>
      </c>
      <c r="D128" s="29">
        <f>SUM(D129:D138)</f>
        <v>720732859</v>
      </c>
      <c r="E128" s="29">
        <f>SUM(E129:E138)</f>
        <v>491256161</v>
      </c>
      <c r="F128" s="54">
        <f t="shared" si="2"/>
        <v>68.16064438654934</v>
      </c>
      <c r="G128" s="70">
        <f>SUM(G129:G138)</f>
        <v>760409086</v>
      </c>
      <c r="H128" s="54">
        <f t="shared" si="3"/>
        <v>105.50498378207007</v>
      </c>
      <c r="I128" s="65"/>
    </row>
    <row r="129" spans="1:9" ht="12.75">
      <c r="A129" s="30">
        <v>4020</v>
      </c>
      <c r="B129" s="30"/>
      <c r="C129" s="25" t="s">
        <v>90</v>
      </c>
      <c r="D129" s="34">
        <v>67418435</v>
      </c>
      <c r="E129" s="34">
        <v>45830386</v>
      </c>
      <c r="F129" s="4">
        <f t="shared" si="2"/>
        <v>67.97901197202219</v>
      </c>
      <c r="G129" s="71">
        <v>65363426</v>
      </c>
      <c r="H129" s="4">
        <f t="shared" si="3"/>
        <v>96.95185893887925</v>
      </c>
      <c r="I129" s="65"/>
    </row>
    <row r="130" spans="1:9" ht="12.75">
      <c r="A130" s="30">
        <v>4021</v>
      </c>
      <c r="B130" s="30"/>
      <c r="C130" s="25" t="s">
        <v>91</v>
      </c>
      <c r="D130" s="34">
        <v>6565426</v>
      </c>
      <c r="E130" s="34">
        <v>5513681</v>
      </c>
      <c r="F130" s="4">
        <f t="shared" si="2"/>
        <v>83.98055206166363</v>
      </c>
      <c r="G130" s="71">
        <v>6728953</v>
      </c>
      <c r="H130" s="4">
        <f t="shared" si="3"/>
        <v>102.49072946675508</v>
      </c>
      <c r="I130" s="65"/>
    </row>
    <row r="131" spans="1:9" ht="12.75">
      <c r="A131" s="30">
        <v>4022</v>
      </c>
      <c r="B131" s="30"/>
      <c r="C131" s="25" t="s">
        <v>92</v>
      </c>
      <c r="D131" s="34">
        <v>71186662</v>
      </c>
      <c r="E131" s="34">
        <v>47778154</v>
      </c>
      <c r="F131" s="4">
        <f t="shared" si="2"/>
        <v>67.11672194996304</v>
      </c>
      <c r="G131" s="71">
        <v>81935887</v>
      </c>
      <c r="H131" s="4">
        <f t="shared" si="3"/>
        <v>115.10005483892473</v>
      </c>
      <c r="I131" s="65"/>
    </row>
    <row r="132" spans="1:9" ht="12.75">
      <c r="A132" s="30">
        <v>4023</v>
      </c>
      <c r="B132" s="30"/>
      <c r="C132" s="25" t="s">
        <v>93</v>
      </c>
      <c r="D132" s="34">
        <v>5824137</v>
      </c>
      <c r="E132" s="34">
        <v>4280201</v>
      </c>
      <c r="F132" s="4">
        <f t="shared" si="2"/>
        <v>73.49073347690826</v>
      </c>
      <c r="G132" s="71">
        <v>6366345</v>
      </c>
      <c r="H132" s="4">
        <f t="shared" si="3"/>
        <v>109.30967111522274</v>
      </c>
      <c r="I132" s="65"/>
    </row>
    <row r="133" spans="1:9" ht="12.75">
      <c r="A133" s="30">
        <v>4024</v>
      </c>
      <c r="B133" s="30"/>
      <c r="C133" s="25" t="s">
        <v>94</v>
      </c>
      <c r="D133" s="34">
        <v>5435148</v>
      </c>
      <c r="E133" s="34">
        <v>3460995</v>
      </c>
      <c r="F133" s="4">
        <f t="shared" si="2"/>
        <v>63.67802679890225</v>
      </c>
      <c r="G133" s="71">
        <v>5254096</v>
      </c>
      <c r="H133" s="4">
        <f t="shared" si="3"/>
        <v>96.66886715872319</v>
      </c>
      <c r="I133" s="65"/>
    </row>
    <row r="134" spans="1:9" ht="12.75">
      <c r="A134" s="30">
        <v>4025</v>
      </c>
      <c r="B134" s="30"/>
      <c r="C134" s="25" t="s">
        <v>95</v>
      </c>
      <c r="D134" s="34">
        <v>316424675</v>
      </c>
      <c r="E134" s="34">
        <v>250195158</v>
      </c>
      <c r="F134" s="4">
        <f t="shared" si="2"/>
        <v>79.06942086611924</v>
      </c>
      <c r="G134" s="71">
        <v>326520910</v>
      </c>
      <c r="H134" s="4">
        <f t="shared" si="3"/>
        <v>103.19072303700716</v>
      </c>
      <c r="I134" s="65"/>
    </row>
    <row r="135" spans="1:9" ht="12.75">
      <c r="A135" s="30">
        <v>4026</v>
      </c>
      <c r="B135" s="30"/>
      <c r="C135" s="25" t="s">
        <v>170</v>
      </c>
      <c r="D135" s="34">
        <v>3613895</v>
      </c>
      <c r="E135" s="34">
        <v>2547410</v>
      </c>
      <c r="F135" s="4">
        <f t="shared" si="2"/>
        <v>70.48931969523188</v>
      </c>
      <c r="G135" s="71">
        <v>2734565</v>
      </c>
      <c r="H135" s="4">
        <f t="shared" si="3"/>
        <v>75.66808111469757</v>
      </c>
      <c r="I135" s="65"/>
    </row>
    <row r="136" spans="1:9" ht="12.75">
      <c r="A136" s="30">
        <v>4027</v>
      </c>
      <c r="B136" s="30"/>
      <c r="C136" s="25" t="s">
        <v>96</v>
      </c>
      <c r="D136" s="34">
        <v>57500000</v>
      </c>
      <c r="E136" s="34">
        <v>17811961</v>
      </c>
      <c r="F136" s="4">
        <f t="shared" si="2"/>
        <v>30.97732347826087</v>
      </c>
      <c r="G136" s="71">
        <v>57950874</v>
      </c>
      <c r="H136" s="4">
        <f t="shared" si="3"/>
        <v>100.78412869565216</v>
      </c>
      <c r="I136" s="65"/>
    </row>
    <row r="137" spans="1:9" ht="12.75">
      <c r="A137" s="30">
        <v>4028</v>
      </c>
      <c r="B137" s="30"/>
      <c r="C137" s="25" t="s">
        <v>97</v>
      </c>
      <c r="D137" s="34">
        <v>18108289</v>
      </c>
      <c r="E137" s="34">
        <v>9841168</v>
      </c>
      <c r="F137" s="4">
        <f t="shared" si="2"/>
        <v>54.34620576245497</v>
      </c>
      <c r="G137" s="71">
        <v>16787317</v>
      </c>
      <c r="H137" s="4">
        <f t="shared" si="3"/>
        <v>92.70515287225646</v>
      </c>
      <c r="I137" s="65"/>
    </row>
    <row r="138" spans="1:9" ht="12.75">
      <c r="A138" s="30">
        <v>4029</v>
      </c>
      <c r="B138" s="30"/>
      <c r="C138" s="25" t="s">
        <v>98</v>
      </c>
      <c r="D138" s="34">
        <v>168656192</v>
      </c>
      <c r="E138" s="34">
        <v>103997047</v>
      </c>
      <c r="F138" s="4">
        <f t="shared" si="2"/>
        <v>61.66215765146649</v>
      </c>
      <c r="G138" s="71">
        <v>190766713</v>
      </c>
      <c r="H138" s="4">
        <f t="shared" si="3"/>
        <v>113.10981870146813</v>
      </c>
      <c r="I138" s="65"/>
    </row>
    <row r="139" spans="1:9" ht="12.75">
      <c r="A139" s="28">
        <v>403</v>
      </c>
      <c r="B139" s="28"/>
      <c r="C139" s="26" t="s">
        <v>99</v>
      </c>
      <c r="D139" s="29">
        <v>25000000</v>
      </c>
      <c r="E139" s="29">
        <v>7367047</v>
      </c>
      <c r="F139" s="54">
        <f t="shared" si="2"/>
        <v>29.468188</v>
      </c>
      <c r="G139" s="70">
        <v>12000000</v>
      </c>
      <c r="H139" s="54">
        <f t="shared" si="3"/>
        <v>48</v>
      </c>
      <c r="I139" s="65"/>
    </row>
    <row r="140" spans="1:9" ht="12.75">
      <c r="A140" s="30">
        <v>4033</v>
      </c>
      <c r="B140" s="28"/>
      <c r="C140" s="25" t="s">
        <v>100</v>
      </c>
      <c r="D140" s="34">
        <v>25000000</v>
      </c>
      <c r="E140" s="34">
        <v>7367047</v>
      </c>
      <c r="F140" s="4">
        <f t="shared" si="2"/>
        <v>29.468188</v>
      </c>
      <c r="G140" s="71">
        <v>12000000</v>
      </c>
      <c r="H140" s="4">
        <f t="shared" si="3"/>
        <v>48</v>
      </c>
      <c r="I140" s="65"/>
    </row>
    <row r="141" spans="1:9" ht="12.75">
      <c r="A141" s="28">
        <v>409</v>
      </c>
      <c r="B141" s="28"/>
      <c r="C141" s="26" t="s">
        <v>101</v>
      </c>
      <c r="D141" s="29">
        <v>20000000</v>
      </c>
      <c r="E141" s="29">
        <f>SUM(E142:E144)</f>
        <v>404156020</v>
      </c>
      <c r="F141" s="4">
        <f t="shared" si="2"/>
        <v>2020.7801</v>
      </c>
      <c r="G141" s="29">
        <f>SUM(G142:G144)</f>
        <v>30000000</v>
      </c>
      <c r="H141" s="54">
        <f t="shared" si="3"/>
        <v>150</v>
      </c>
      <c r="I141" s="65"/>
    </row>
    <row r="142" spans="1:9" ht="12.75">
      <c r="A142" s="30">
        <v>4090</v>
      </c>
      <c r="B142" s="30"/>
      <c r="C142" s="25" t="s">
        <v>102</v>
      </c>
      <c r="D142" s="34">
        <v>15000000</v>
      </c>
      <c r="E142" s="34"/>
      <c r="F142" s="4">
        <f t="shared" si="2"/>
        <v>0</v>
      </c>
      <c r="G142" s="71">
        <v>15000000</v>
      </c>
      <c r="H142" s="4">
        <f t="shared" si="3"/>
        <v>100</v>
      </c>
      <c r="I142" s="65"/>
    </row>
    <row r="143" spans="1:9" ht="12.75">
      <c r="A143" s="30">
        <v>4091</v>
      </c>
      <c r="B143" s="30"/>
      <c r="C143" s="25" t="s">
        <v>103</v>
      </c>
      <c r="D143" s="34">
        <v>5000000</v>
      </c>
      <c r="E143" s="34"/>
      <c r="F143" s="4">
        <f t="shared" si="2"/>
        <v>0</v>
      </c>
      <c r="G143" s="71">
        <v>15000000</v>
      </c>
      <c r="H143" s="4">
        <f t="shared" si="3"/>
        <v>300</v>
      </c>
      <c r="I143" s="65"/>
    </row>
    <row r="144" spans="1:9" ht="12.75">
      <c r="A144" s="30">
        <v>4093</v>
      </c>
      <c r="B144" s="30"/>
      <c r="C144" s="25" t="s">
        <v>189</v>
      </c>
      <c r="D144" s="34"/>
      <c r="E144" s="34">
        <v>404156020</v>
      </c>
      <c r="F144" s="4"/>
      <c r="G144" s="71"/>
      <c r="H144" s="4"/>
      <c r="I144" s="65"/>
    </row>
    <row r="145" spans="1:9" ht="12.75">
      <c r="A145" s="28">
        <v>41</v>
      </c>
      <c r="B145" s="28"/>
      <c r="C145" s="26" t="s">
        <v>104</v>
      </c>
      <c r="D145" s="29">
        <f>SUM(D146+D148+D153+D155)</f>
        <v>1523673684</v>
      </c>
      <c r="E145" s="29">
        <f>SUM(E146+E148+E153+E155)</f>
        <v>956022036</v>
      </c>
      <c r="F145" s="54">
        <f t="shared" si="2"/>
        <v>62.74453946662768</v>
      </c>
      <c r="G145" s="70">
        <f>SUM(G146+G148+G153+G155)</f>
        <v>1435122987</v>
      </c>
      <c r="H145" s="54">
        <f t="shared" si="3"/>
        <v>94.18834242988737</v>
      </c>
      <c r="I145" s="65"/>
    </row>
    <row r="146" spans="1:9" ht="12.75">
      <c r="A146" s="28">
        <v>410</v>
      </c>
      <c r="B146" s="28"/>
      <c r="C146" s="26" t="s">
        <v>105</v>
      </c>
      <c r="D146" s="29">
        <v>6250000</v>
      </c>
      <c r="E146" s="29">
        <v>3030375</v>
      </c>
      <c r="F146" s="54">
        <f t="shared" si="2"/>
        <v>48.486000000000004</v>
      </c>
      <c r="G146" s="70">
        <v>6650000</v>
      </c>
      <c r="H146" s="54">
        <f t="shared" si="3"/>
        <v>106.4</v>
      </c>
      <c r="I146" s="65"/>
    </row>
    <row r="147" spans="1:9" ht="12.75">
      <c r="A147" s="30">
        <v>4102</v>
      </c>
      <c r="B147" s="30"/>
      <c r="C147" s="25" t="s">
        <v>106</v>
      </c>
      <c r="D147" s="34">
        <v>6250000</v>
      </c>
      <c r="E147" s="34">
        <v>3030375</v>
      </c>
      <c r="F147" s="4">
        <f t="shared" si="2"/>
        <v>48.486000000000004</v>
      </c>
      <c r="G147" s="71">
        <v>6650000</v>
      </c>
      <c r="H147" s="4">
        <f t="shared" si="3"/>
        <v>106.4</v>
      </c>
      <c r="I147" s="65"/>
    </row>
    <row r="148" spans="1:9" ht="12.75">
      <c r="A148" s="28">
        <v>411</v>
      </c>
      <c r="B148" s="28"/>
      <c r="C148" s="26" t="s">
        <v>107</v>
      </c>
      <c r="D148" s="29">
        <f>SUM(+D150+D151+D152)</f>
        <v>568051559</v>
      </c>
      <c r="E148" s="29">
        <f>SUM(+E150+E151+E152+E149)</f>
        <v>356655431</v>
      </c>
      <c r="F148" s="54">
        <f t="shared" si="2"/>
        <v>62.78574987591927</v>
      </c>
      <c r="G148" s="70">
        <f>SUM(+G150+G151+G152+G149)</f>
        <v>519792622</v>
      </c>
      <c r="H148" s="54">
        <f t="shared" si="3"/>
        <v>91.50447943757865</v>
      </c>
      <c r="I148" s="65"/>
    </row>
    <row r="149" spans="1:9" ht="12.75">
      <c r="A149" s="30">
        <v>4110</v>
      </c>
      <c r="B149" s="28"/>
      <c r="C149" s="25" t="s">
        <v>176</v>
      </c>
      <c r="D149" s="29"/>
      <c r="E149" s="34">
        <v>2300000</v>
      </c>
      <c r="F149" s="4"/>
      <c r="G149" s="71">
        <v>3950000</v>
      </c>
      <c r="H149" s="4"/>
      <c r="I149" s="65"/>
    </row>
    <row r="150" spans="1:9" ht="12.75">
      <c r="A150" s="30">
        <v>4115</v>
      </c>
      <c r="B150" s="30"/>
      <c r="C150" s="25" t="s">
        <v>108</v>
      </c>
      <c r="D150" s="34">
        <v>400000</v>
      </c>
      <c r="E150" s="34">
        <v>0</v>
      </c>
      <c r="F150" s="4">
        <f t="shared" si="2"/>
        <v>0</v>
      </c>
      <c r="G150" s="71">
        <v>400000</v>
      </c>
      <c r="H150" s="4">
        <f t="shared" si="3"/>
        <v>100</v>
      </c>
      <c r="I150" s="65"/>
    </row>
    <row r="151" spans="1:9" ht="12.75">
      <c r="A151" s="30">
        <v>4117</v>
      </c>
      <c r="B151" s="30"/>
      <c r="C151" s="25" t="s">
        <v>109</v>
      </c>
      <c r="D151" s="34">
        <v>4950000</v>
      </c>
      <c r="E151" s="34">
        <v>4262144</v>
      </c>
      <c r="F151" s="4">
        <f t="shared" si="2"/>
        <v>86.10391919191919</v>
      </c>
      <c r="G151" s="71">
        <v>5950000</v>
      </c>
      <c r="H151" s="4">
        <f t="shared" si="3"/>
        <v>120.2020202020202</v>
      </c>
      <c r="I151" s="65"/>
    </row>
    <row r="152" spans="1:9" ht="12.75">
      <c r="A152" s="30">
        <v>4119</v>
      </c>
      <c r="B152" s="30"/>
      <c r="C152" s="25" t="s">
        <v>110</v>
      </c>
      <c r="D152" s="34">
        <v>562701559</v>
      </c>
      <c r="E152" s="34">
        <v>350093287</v>
      </c>
      <c r="F152" s="4">
        <f t="shared" si="2"/>
        <v>62.216512714513385</v>
      </c>
      <c r="G152" s="71">
        <v>509492622</v>
      </c>
      <c r="H152" s="4">
        <f t="shared" si="3"/>
        <v>90.54402175558927</v>
      </c>
      <c r="I152" s="65"/>
    </row>
    <row r="153" spans="1:9" ht="12.75">
      <c r="A153" s="28">
        <v>412</v>
      </c>
      <c r="B153" s="28"/>
      <c r="C153" s="26" t="s">
        <v>111</v>
      </c>
      <c r="D153" s="29">
        <v>126915850</v>
      </c>
      <c r="E153" s="29">
        <v>60365156</v>
      </c>
      <c r="F153" s="54">
        <f t="shared" si="2"/>
        <v>47.5631341554266</v>
      </c>
      <c r="G153" s="70">
        <v>113412838</v>
      </c>
      <c r="H153" s="54">
        <f t="shared" si="3"/>
        <v>89.36065747501199</v>
      </c>
      <c r="I153" s="65"/>
    </row>
    <row r="154" spans="1:9" ht="12.75">
      <c r="A154" s="30">
        <v>4120</v>
      </c>
      <c r="B154" s="30"/>
      <c r="C154" s="25" t="s">
        <v>112</v>
      </c>
      <c r="D154" s="34">
        <v>126915850</v>
      </c>
      <c r="E154" s="34">
        <v>60365156</v>
      </c>
      <c r="F154" s="4">
        <f t="shared" si="2"/>
        <v>47.5631341554266</v>
      </c>
      <c r="G154" s="71">
        <v>113412838</v>
      </c>
      <c r="H154" s="4">
        <f t="shared" si="3"/>
        <v>89.36065747501199</v>
      </c>
      <c r="I154" s="65"/>
    </row>
    <row r="155" spans="1:9" ht="12.75">
      <c r="A155" s="28">
        <v>413</v>
      </c>
      <c r="B155" s="28"/>
      <c r="C155" s="26" t="s">
        <v>177</v>
      </c>
      <c r="D155" s="29">
        <f>SUM(D156+D159+D160)</f>
        <v>822456275</v>
      </c>
      <c r="E155" s="29">
        <f>SUM(E156+E159+E160)</f>
        <v>535971074</v>
      </c>
      <c r="F155" s="54">
        <f t="shared" si="2"/>
        <v>65.16712076882142</v>
      </c>
      <c r="G155" s="70">
        <f>SUM(G156+G159+G160)</f>
        <v>795267527</v>
      </c>
      <c r="H155" s="54">
        <f t="shared" si="3"/>
        <v>96.69420140298644</v>
      </c>
      <c r="I155" s="65"/>
    </row>
    <row r="156" spans="1:9" ht="12.75">
      <c r="A156" s="30">
        <v>4130</v>
      </c>
      <c r="B156" s="30"/>
      <c r="C156" s="25" t="s">
        <v>113</v>
      </c>
      <c r="D156" s="31">
        <f>SUM(D157+D158)</f>
        <v>59582720</v>
      </c>
      <c r="E156" s="31">
        <f>SUM(E157+E158)</f>
        <v>42943231</v>
      </c>
      <c r="F156" s="4">
        <f t="shared" si="2"/>
        <v>72.07329742583084</v>
      </c>
      <c r="G156" s="72">
        <f>SUM(G157+G158)</f>
        <v>51323848</v>
      </c>
      <c r="H156" s="4">
        <f aca="true" t="shared" si="4" ref="H156:H210">G156/D156*100</f>
        <v>86.13881340093235</v>
      </c>
      <c r="I156" s="65"/>
    </row>
    <row r="157" spans="1:9" ht="12.75">
      <c r="A157" s="30">
        <v>413003</v>
      </c>
      <c r="B157" s="30"/>
      <c r="C157" s="25" t="s">
        <v>114</v>
      </c>
      <c r="D157" s="34">
        <v>52000000</v>
      </c>
      <c r="E157" s="34">
        <v>40102162</v>
      </c>
      <c r="F157" s="4">
        <f t="shared" si="2"/>
        <v>77.11954230769231</v>
      </c>
      <c r="G157" s="71">
        <v>40102162</v>
      </c>
      <c r="H157" s="4">
        <f t="shared" si="4"/>
        <v>77.11954230769231</v>
      </c>
      <c r="I157" s="65"/>
    </row>
    <row r="158" spans="1:9" ht="12.75">
      <c r="A158" s="30">
        <v>413004</v>
      </c>
      <c r="B158" s="30"/>
      <c r="C158" s="25" t="s">
        <v>115</v>
      </c>
      <c r="D158" s="34">
        <v>7582720</v>
      </c>
      <c r="E158" s="34">
        <v>2841069</v>
      </c>
      <c r="F158" s="4">
        <f t="shared" si="2"/>
        <v>37.467676506583395</v>
      </c>
      <c r="G158" s="71">
        <v>11221686</v>
      </c>
      <c r="H158" s="4">
        <f t="shared" si="4"/>
        <v>147.99024624409182</v>
      </c>
      <c r="I158" s="65"/>
    </row>
    <row r="159" spans="1:9" ht="12.75">
      <c r="A159" s="30">
        <v>4131</v>
      </c>
      <c r="B159" s="30"/>
      <c r="C159" s="25" t="s">
        <v>116</v>
      </c>
      <c r="D159" s="34">
        <v>56000000</v>
      </c>
      <c r="E159" s="34">
        <v>27724680</v>
      </c>
      <c r="F159" s="4">
        <f t="shared" si="2"/>
        <v>49.50835714285714</v>
      </c>
      <c r="G159" s="71">
        <v>42000000</v>
      </c>
      <c r="H159" s="4">
        <f t="shared" si="4"/>
        <v>75</v>
      </c>
      <c r="I159" s="65"/>
    </row>
    <row r="160" spans="1:9" ht="12.75">
      <c r="A160" s="30">
        <v>4133</v>
      </c>
      <c r="B160" s="30"/>
      <c r="C160" s="25" t="s">
        <v>117</v>
      </c>
      <c r="D160" s="31">
        <f>SUM(D161:D164)</f>
        <v>706873555</v>
      </c>
      <c r="E160" s="31">
        <f>SUM(E161:E165)</f>
        <v>465303163</v>
      </c>
      <c r="F160" s="4">
        <f aca="true" t="shared" si="5" ref="F160:F210">E160/D160*100</f>
        <v>65.82551571051486</v>
      </c>
      <c r="G160" s="72">
        <f>SUM(G161:G165)</f>
        <v>701943679</v>
      </c>
      <c r="H160" s="4">
        <f t="shared" si="4"/>
        <v>99.30258021889078</v>
      </c>
      <c r="I160" s="65"/>
    </row>
    <row r="161" spans="1:9" ht="12.75">
      <c r="A161" s="30">
        <v>413300</v>
      </c>
      <c r="B161" s="30"/>
      <c r="C161" s="25" t="s">
        <v>118</v>
      </c>
      <c r="D161" s="34">
        <v>196180181</v>
      </c>
      <c r="E161" s="34">
        <v>123466471</v>
      </c>
      <c r="F161" s="4">
        <f t="shared" si="5"/>
        <v>62.93524165929891</v>
      </c>
      <c r="G161" s="71">
        <v>186128264</v>
      </c>
      <c r="H161" s="4">
        <f t="shared" si="4"/>
        <v>94.8761811979366</v>
      </c>
      <c r="I161" s="65"/>
    </row>
    <row r="162" spans="1:9" ht="12.75">
      <c r="A162" s="30">
        <v>413301</v>
      </c>
      <c r="B162" s="30"/>
      <c r="C162" s="25" t="s">
        <v>119</v>
      </c>
      <c r="D162" s="34">
        <v>33520476</v>
      </c>
      <c r="E162" s="34">
        <v>21201232</v>
      </c>
      <c r="F162" s="4">
        <f t="shared" si="5"/>
        <v>63.24860064636314</v>
      </c>
      <c r="G162" s="71">
        <v>31746000</v>
      </c>
      <c r="H162" s="4">
        <f t="shared" si="4"/>
        <v>94.70629235694624</v>
      </c>
      <c r="I162" s="65"/>
    </row>
    <row r="163" spans="1:9" ht="12.75">
      <c r="A163" s="30">
        <v>413302</v>
      </c>
      <c r="B163" s="30"/>
      <c r="C163" s="25" t="s">
        <v>120</v>
      </c>
      <c r="D163" s="34">
        <v>473928729</v>
      </c>
      <c r="E163" s="34">
        <v>316172196</v>
      </c>
      <c r="F163" s="4">
        <f t="shared" si="5"/>
        <v>66.71302595796003</v>
      </c>
      <c r="G163" s="71">
        <v>476661898</v>
      </c>
      <c r="H163" s="4">
        <f t="shared" si="4"/>
        <v>100.57670464623807</v>
      </c>
      <c r="I163" s="65"/>
    </row>
    <row r="164" spans="1:9" ht="12.75">
      <c r="A164" s="30">
        <v>413310</v>
      </c>
      <c r="B164" s="30"/>
      <c r="C164" s="25" t="s">
        <v>121</v>
      </c>
      <c r="D164" s="34">
        <v>3244169</v>
      </c>
      <c r="E164" s="34">
        <v>2086462</v>
      </c>
      <c r="F164" s="4">
        <f t="shared" si="5"/>
        <v>64.3142203750791</v>
      </c>
      <c r="G164" s="71">
        <v>3407517</v>
      </c>
      <c r="H164" s="4">
        <f t="shared" si="4"/>
        <v>105.03512609854788</v>
      </c>
      <c r="I164" s="65"/>
    </row>
    <row r="165" spans="1:9" ht="12.75">
      <c r="A165" s="30">
        <v>4135</v>
      </c>
      <c r="B165" s="30"/>
      <c r="C165" s="25" t="s">
        <v>178</v>
      </c>
      <c r="D165" s="34"/>
      <c r="E165" s="34">
        <v>2376802</v>
      </c>
      <c r="F165" s="4"/>
      <c r="G165" s="71">
        <v>4000000</v>
      </c>
      <c r="H165" s="4"/>
      <c r="I165" s="65"/>
    </row>
    <row r="166" spans="1:9" ht="12.75">
      <c r="A166" s="28">
        <v>42</v>
      </c>
      <c r="B166" s="28"/>
      <c r="C166" s="26" t="s">
        <v>122</v>
      </c>
      <c r="D166" s="29">
        <f>D167</f>
        <v>1785683897</v>
      </c>
      <c r="E166" s="29">
        <f>E167</f>
        <v>203029445</v>
      </c>
      <c r="F166" s="29">
        <f>F167</f>
        <v>175.41422095189003</v>
      </c>
      <c r="G166" s="70">
        <f>G167</f>
        <v>1874226251</v>
      </c>
      <c r="H166" s="54">
        <f t="shared" si="4"/>
        <v>104.95845620542099</v>
      </c>
      <c r="I166" s="65"/>
    </row>
    <row r="167" spans="1:9" ht="12.75">
      <c r="A167" s="28">
        <v>420</v>
      </c>
      <c r="B167" s="28"/>
      <c r="C167" s="26" t="s">
        <v>123</v>
      </c>
      <c r="D167" s="29">
        <f>SUM(D168:D174)</f>
        <v>1785683897</v>
      </c>
      <c r="E167" s="29">
        <f>SUM(E168:E174)</f>
        <v>203029445</v>
      </c>
      <c r="F167" s="29">
        <f>SUM(F168:F174)</f>
        <v>175.41422095189003</v>
      </c>
      <c r="G167" s="70">
        <f>SUM(G168:G174)</f>
        <v>1874226251</v>
      </c>
      <c r="H167" s="54">
        <f t="shared" si="4"/>
        <v>104.95845620542099</v>
      </c>
      <c r="I167" s="65"/>
    </row>
    <row r="168" spans="1:9" ht="12.75">
      <c r="A168" s="30">
        <v>4200</v>
      </c>
      <c r="B168" s="30"/>
      <c r="C168" s="25" t="s">
        <v>124</v>
      </c>
      <c r="D168" s="34">
        <v>75000000</v>
      </c>
      <c r="E168" s="34">
        <v>0</v>
      </c>
      <c r="F168" s="4">
        <f t="shared" si="5"/>
        <v>0</v>
      </c>
      <c r="G168" s="71">
        <v>35692504</v>
      </c>
      <c r="H168" s="4">
        <f t="shared" si="4"/>
        <v>47.59000533333334</v>
      </c>
      <c r="I168" s="65"/>
    </row>
    <row r="169" spans="1:9" ht="12.75">
      <c r="A169" s="30">
        <v>4202</v>
      </c>
      <c r="B169" s="30"/>
      <c r="C169" s="25" t="s">
        <v>125</v>
      </c>
      <c r="D169" s="34">
        <v>19764771</v>
      </c>
      <c r="E169" s="34">
        <v>14333575</v>
      </c>
      <c r="F169" s="4">
        <f t="shared" si="5"/>
        <v>72.52082505787698</v>
      </c>
      <c r="G169" s="71">
        <v>85441460</v>
      </c>
      <c r="H169" s="4">
        <f t="shared" si="4"/>
        <v>432.29167694379055</v>
      </c>
      <c r="I169" s="65"/>
    </row>
    <row r="170" spans="1:9" ht="12.75">
      <c r="A170" s="30">
        <v>4203</v>
      </c>
      <c r="B170" s="30"/>
      <c r="C170" s="25" t="s">
        <v>179</v>
      </c>
      <c r="D170" s="34"/>
      <c r="E170" s="34">
        <v>448000</v>
      </c>
      <c r="F170" s="4"/>
      <c r="G170" s="71">
        <v>448000</v>
      </c>
      <c r="H170" s="4"/>
      <c r="I170" s="65"/>
    </row>
    <row r="171" spans="1:9" ht="12.75">
      <c r="A171" s="30">
        <v>4204</v>
      </c>
      <c r="B171" s="30"/>
      <c r="C171" s="25" t="s">
        <v>126</v>
      </c>
      <c r="D171" s="34">
        <v>1254467854</v>
      </c>
      <c r="E171" s="34">
        <v>81307061</v>
      </c>
      <c r="F171" s="4">
        <f t="shared" si="5"/>
        <v>6.4813985261355285</v>
      </c>
      <c r="G171" s="71">
        <v>1276720520</v>
      </c>
      <c r="H171" s="4">
        <f t="shared" si="4"/>
        <v>101.77387295569554</v>
      </c>
      <c r="I171" s="65"/>
    </row>
    <row r="172" spans="1:9" ht="12.75">
      <c r="A172" s="30">
        <v>4205</v>
      </c>
      <c r="B172" s="30"/>
      <c r="C172" s="25" t="s">
        <v>127</v>
      </c>
      <c r="D172" s="34">
        <v>225551272</v>
      </c>
      <c r="E172" s="34">
        <v>38201428</v>
      </c>
      <c r="F172" s="4">
        <f t="shared" si="5"/>
        <v>16.936915345793306</v>
      </c>
      <c r="G172" s="71">
        <v>112469272</v>
      </c>
      <c r="H172" s="4">
        <f t="shared" si="4"/>
        <v>49.86417101651282</v>
      </c>
      <c r="I172" s="65"/>
    </row>
    <row r="173" spans="1:9" ht="12.75">
      <c r="A173" s="30">
        <v>4206</v>
      </c>
      <c r="B173" s="30"/>
      <c r="C173" s="25" t="s">
        <v>128</v>
      </c>
      <c r="D173" s="34">
        <v>66000000</v>
      </c>
      <c r="E173" s="34">
        <v>38830429</v>
      </c>
      <c r="F173" s="4">
        <f t="shared" si="5"/>
        <v>58.83398333333333</v>
      </c>
      <c r="G173" s="71">
        <v>263938615</v>
      </c>
      <c r="H173" s="4">
        <f t="shared" si="4"/>
        <v>399.90699242424245</v>
      </c>
      <c r="I173" s="65"/>
    </row>
    <row r="174" spans="1:9" ht="12.75">
      <c r="A174" s="30">
        <v>4208</v>
      </c>
      <c r="B174" s="30"/>
      <c r="C174" s="25" t="s">
        <v>129</v>
      </c>
      <c r="D174" s="34">
        <v>144900000</v>
      </c>
      <c r="E174" s="34">
        <v>29908952</v>
      </c>
      <c r="F174" s="4">
        <f t="shared" si="5"/>
        <v>20.641098688750862</v>
      </c>
      <c r="G174" s="71">
        <v>99515880</v>
      </c>
      <c r="H174" s="4">
        <f t="shared" si="4"/>
        <v>68.67900621118012</v>
      </c>
      <c r="I174" s="65"/>
    </row>
    <row r="175" spans="1:9" ht="12.75">
      <c r="A175" s="28">
        <v>43</v>
      </c>
      <c r="B175" s="28"/>
      <c r="C175" s="26" t="s">
        <v>130</v>
      </c>
      <c r="D175" s="29">
        <f>D176+D182</f>
        <v>436370408</v>
      </c>
      <c r="E175" s="29">
        <f>E176+E182</f>
        <v>223816244</v>
      </c>
      <c r="F175" s="4">
        <f t="shared" si="5"/>
        <v>51.290426641395904</v>
      </c>
      <c r="G175" s="70">
        <f>G176+G182</f>
        <v>457238637</v>
      </c>
      <c r="H175" s="54">
        <f t="shared" si="4"/>
        <v>104.78222826695433</v>
      </c>
      <c r="I175" s="65"/>
    </row>
    <row r="176" spans="1:9" ht="12.75">
      <c r="A176" s="28">
        <v>431</v>
      </c>
      <c r="B176" s="28"/>
      <c r="C176" s="26" t="s">
        <v>180</v>
      </c>
      <c r="D176" s="29">
        <f>SUM(D178:D180)</f>
        <v>316000000</v>
      </c>
      <c r="E176" s="29">
        <f>SUM(E178:E180)</f>
        <v>186300066</v>
      </c>
      <c r="F176" s="4">
        <f t="shared" si="5"/>
        <v>58.95571708860759</v>
      </c>
      <c r="G176" s="70">
        <f>SUM(G178:G180)</f>
        <v>383618229</v>
      </c>
      <c r="H176" s="54">
        <f t="shared" si="4"/>
        <v>121.3981737341772</v>
      </c>
      <c r="I176" s="65"/>
    </row>
    <row r="177" spans="1:9" ht="12.75">
      <c r="A177" s="28"/>
      <c r="B177" s="28"/>
      <c r="C177" s="26" t="s">
        <v>181</v>
      </c>
      <c r="D177" s="29"/>
      <c r="E177" s="34"/>
      <c r="F177" s="4"/>
      <c r="G177" s="71"/>
      <c r="H177" s="4"/>
      <c r="I177" s="65"/>
    </row>
    <row r="178" spans="1:9" ht="12.75">
      <c r="A178" s="30">
        <v>4310</v>
      </c>
      <c r="B178" s="30"/>
      <c r="C178" s="25" t="s">
        <v>132</v>
      </c>
      <c r="D178" s="34">
        <v>2000000</v>
      </c>
      <c r="E178" s="34">
        <v>2000000</v>
      </c>
      <c r="F178" s="4">
        <f t="shared" si="5"/>
        <v>100</v>
      </c>
      <c r="G178" s="71">
        <v>13013828</v>
      </c>
      <c r="H178" s="4">
        <f t="shared" si="4"/>
        <v>650.6914</v>
      </c>
      <c r="I178" s="65"/>
    </row>
    <row r="179" spans="1:9" ht="12.75">
      <c r="A179" s="30">
        <v>4311</v>
      </c>
      <c r="B179" s="30"/>
      <c r="C179" s="25" t="s">
        <v>133</v>
      </c>
      <c r="D179" s="34">
        <v>40000000</v>
      </c>
      <c r="E179" s="34">
        <v>27368400</v>
      </c>
      <c r="F179" s="4">
        <f t="shared" si="5"/>
        <v>68.42099999999999</v>
      </c>
      <c r="G179" s="71">
        <v>27368401</v>
      </c>
      <c r="H179" s="4">
        <f t="shared" si="4"/>
        <v>68.4210025</v>
      </c>
      <c r="I179" s="65"/>
    </row>
    <row r="180" spans="1:9" ht="12.75">
      <c r="A180" s="30">
        <v>4313</v>
      </c>
      <c r="B180" s="30"/>
      <c r="C180" s="25" t="s">
        <v>134</v>
      </c>
      <c r="D180" s="34">
        <v>274000000</v>
      </c>
      <c r="E180" s="34">
        <v>156931666</v>
      </c>
      <c r="F180" s="4">
        <f t="shared" si="5"/>
        <v>57.2743306569343</v>
      </c>
      <c r="G180" s="71">
        <v>343236000</v>
      </c>
      <c r="H180" s="4">
        <f t="shared" si="4"/>
        <v>125.26861313868613</v>
      </c>
      <c r="I180" s="65"/>
    </row>
    <row r="181" spans="1:9" ht="12.75">
      <c r="A181" s="28">
        <v>432</v>
      </c>
      <c r="B181" s="30"/>
      <c r="C181" s="26" t="s">
        <v>182</v>
      </c>
      <c r="D181" s="29">
        <f>D182</f>
        <v>120370408</v>
      </c>
      <c r="E181" s="29">
        <f>E182</f>
        <v>37516178</v>
      </c>
      <c r="F181" s="4">
        <f t="shared" si="5"/>
        <v>31.16727659509138</v>
      </c>
      <c r="G181" s="70">
        <f>G182</f>
        <v>73620408</v>
      </c>
      <c r="H181" s="54">
        <f t="shared" si="4"/>
        <v>61.16155060303525</v>
      </c>
      <c r="I181" s="65"/>
    </row>
    <row r="182" spans="1:9" ht="12.75">
      <c r="A182" s="30">
        <v>4323</v>
      </c>
      <c r="B182" s="30"/>
      <c r="C182" s="25" t="s">
        <v>131</v>
      </c>
      <c r="D182" s="34">
        <v>120370408</v>
      </c>
      <c r="E182" s="34">
        <v>37516178</v>
      </c>
      <c r="F182" s="4">
        <f t="shared" si="5"/>
        <v>31.16727659509138</v>
      </c>
      <c r="G182" s="71">
        <v>73620408</v>
      </c>
      <c r="H182" s="4">
        <f t="shared" si="4"/>
        <v>61.16155060303525</v>
      </c>
      <c r="I182" s="65"/>
    </row>
    <row r="183" spans="1:9" ht="12.75">
      <c r="A183" s="25"/>
      <c r="B183" s="25"/>
      <c r="C183" s="25"/>
      <c r="D183" s="34"/>
      <c r="E183" s="34"/>
      <c r="F183" s="4"/>
      <c r="G183" s="66"/>
      <c r="H183" s="4"/>
      <c r="I183" s="65"/>
    </row>
    <row r="184" spans="1:9" ht="12.75">
      <c r="A184" s="46"/>
      <c r="B184" s="46"/>
      <c r="C184" s="47" t="s">
        <v>135</v>
      </c>
      <c r="D184" s="24">
        <f>D12-D124</f>
        <v>-863775941</v>
      </c>
      <c r="E184" s="24">
        <f>E12-E124</f>
        <v>-109539287</v>
      </c>
      <c r="F184" s="55">
        <f t="shared" si="5"/>
        <v>12.681446866091864</v>
      </c>
      <c r="G184" s="68">
        <f>G12-G124</f>
        <v>-561473000</v>
      </c>
      <c r="H184" s="55">
        <f t="shared" si="4"/>
        <v>65.00215777600594</v>
      </c>
      <c r="I184" s="65"/>
    </row>
    <row r="185" spans="1:9" ht="12.75">
      <c r="A185" s="46"/>
      <c r="B185" s="46"/>
      <c r="C185" s="47"/>
      <c r="D185" s="48"/>
      <c r="E185" s="48"/>
      <c r="F185" s="56"/>
      <c r="G185" s="63"/>
      <c r="H185" s="56"/>
      <c r="I185" s="65"/>
    </row>
    <row r="186" spans="1:9" ht="18">
      <c r="A186" s="46"/>
      <c r="B186" s="46"/>
      <c r="C186" s="49" t="s">
        <v>136</v>
      </c>
      <c r="D186" s="48"/>
      <c r="E186" s="48"/>
      <c r="F186" s="56"/>
      <c r="G186" s="63"/>
      <c r="H186" s="56"/>
      <c r="I186" s="65"/>
    </row>
    <row r="187" spans="1:9" ht="12.75">
      <c r="A187" s="28">
        <v>75</v>
      </c>
      <c r="B187" s="28"/>
      <c r="C187" s="26" t="s">
        <v>137</v>
      </c>
      <c r="D187" s="34"/>
      <c r="E187" s="34"/>
      <c r="F187" s="4"/>
      <c r="G187" s="66"/>
      <c r="H187" s="4"/>
      <c r="I187" s="65"/>
    </row>
    <row r="188" spans="1:9" ht="12.75">
      <c r="A188" s="25"/>
      <c r="B188" s="25"/>
      <c r="C188" s="26" t="s">
        <v>138</v>
      </c>
      <c r="D188" s="29">
        <v>53500000</v>
      </c>
      <c r="E188" s="29">
        <f>E189</f>
        <v>42043519</v>
      </c>
      <c r="F188" s="54">
        <f t="shared" si="5"/>
        <v>78.58601682242991</v>
      </c>
      <c r="G188" s="70">
        <f>G189</f>
        <v>54500000</v>
      </c>
      <c r="H188" s="54">
        <f t="shared" si="4"/>
        <v>101.86915887850468</v>
      </c>
      <c r="I188" s="65"/>
    </row>
    <row r="189" spans="1:9" ht="12.75">
      <c r="A189" s="28">
        <v>750</v>
      </c>
      <c r="B189" s="28"/>
      <c r="C189" s="26" t="s">
        <v>139</v>
      </c>
      <c r="D189" s="29">
        <v>53500000</v>
      </c>
      <c r="E189" s="29">
        <f>SUM(E190+E191)</f>
        <v>42043519</v>
      </c>
      <c r="F189" s="54">
        <f t="shared" si="5"/>
        <v>78.58601682242991</v>
      </c>
      <c r="G189" s="70">
        <f>SUM(G190+G191)</f>
        <v>54500000</v>
      </c>
      <c r="H189" s="54">
        <f t="shared" si="4"/>
        <v>101.86915887850468</v>
      </c>
      <c r="I189" s="65"/>
    </row>
    <row r="190" spans="1:9" ht="12.75">
      <c r="A190" s="30">
        <v>7503</v>
      </c>
      <c r="B190" s="30"/>
      <c r="C190" s="25" t="s">
        <v>140</v>
      </c>
      <c r="D190" s="34">
        <v>41000000</v>
      </c>
      <c r="E190" s="34">
        <v>31001395</v>
      </c>
      <c r="F190" s="4">
        <f t="shared" si="5"/>
        <v>75.61315853658537</v>
      </c>
      <c r="G190" s="71">
        <v>41000000</v>
      </c>
      <c r="H190" s="4">
        <f t="shared" si="4"/>
        <v>100</v>
      </c>
      <c r="I190" s="65"/>
    </row>
    <row r="191" spans="1:9" ht="12.75">
      <c r="A191" s="30">
        <v>7504</v>
      </c>
      <c r="B191" s="30"/>
      <c r="C191" s="25" t="s">
        <v>141</v>
      </c>
      <c r="D191" s="34">
        <v>13500000</v>
      </c>
      <c r="E191" s="34">
        <v>11042124</v>
      </c>
      <c r="F191" s="4">
        <f t="shared" si="5"/>
        <v>81.7935111111111</v>
      </c>
      <c r="G191" s="71">
        <v>13500000</v>
      </c>
      <c r="H191" s="4">
        <f t="shared" si="4"/>
        <v>100</v>
      </c>
      <c r="I191" s="65"/>
    </row>
    <row r="192" spans="1:9" ht="12.75">
      <c r="A192" s="28">
        <v>44</v>
      </c>
      <c r="B192" s="28"/>
      <c r="C192" s="26" t="s">
        <v>142</v>
      </c>
      <c r="D192" s="29">
        <v>30000000</v>
      </c>
      <c r="E192" s="29">
        <f>E193</f>
        <v>4700000</v>
      </c>
      <c r="F192" s="4">
        <f t="shared" si="5"/>
        <v>15.666666666666668</v>
      </c>
      <c r="G192" s="70">
        <f>G193</f>
        <v>15000000</v>
      </c>
      <c r="H192" s="54">
        <f t="shared" si="4"/>
        <v>50</v>
      </c>
      <c r="I192" s="65"/>
    </row>
    <row r="193" spans="1:9" ht="12.75">
      <c r="A193" s="28">
        <v>440</v>
      </c>
      <c r="B193" s="28"/>
      <c r="C193" s="26" t="s">
        <v>143</v>
      </c>
      <c r="D193" s="29">
        <v>30000000</v>
      </c>
      <c r="E193" s="29">
        <f>SUM(E194+E195)</f>
        <v>4700000</v>
      </c>
      <c r="F193" s="4">
        <f t="shared" si="5"/>
        <v>15.666666666666668</v>
      </c>
      <c r="G193" s="70">
        <f>SUM(G194+G195)</f>
        <v>15000000</v>
      </c>
      <c r="H193" s="54">
        <f t="shared" si="4"/>
        <v>50</v>
      </c>
      <c r="I193" s="65"/>
    </row>
    <row r="194" spans="1:9" ht="12.75">
      <c r="A194" s="30">
        <v>4400</v>
      </c>
      <c r="B194" s="30"/>
      <c r="C194" s="25" t="s">
        <v>144</v>
      </c>
      <c r="D194" s="34">
        <v>15000000</v>
      </c>
      <c r="E194" s="34">
        <v>0</v>
      </c>
      <c r="F194" s="4">
        <f t="shared" si="5"/>
        <v>0</v>
      </c>
      <c r="G194" s="66">
        <v>0</v>
      </c>
      <c r="H194" s="4">
        <f t="shared" si="4"/>
        <v>0</v>
      </c>
      <c r="I194" s="65"/>
    </row>
    <row r="195" spans="1:9" ht="12.75">
      <c r="A195" s="30">
        <v>4403</v>
      </c>
      <c r="B195" s="30"/>
      <c r="C195" s="25" t="s">
        <v>145</v>
      </c>
      <c r="D195" s="34">
        <v>15000000</v>
      </c>
      <c r="E195" s="34">
        <v>4700000</v>
      </c>
      <c r="F195" s="4">
        <f t="shared" si="5"/>
        <v>31.333333333333336</v>
      </c>
      <c r="G195" s="71">
        <v>15000000</v>
      </c>
      <c r="H195" s="4">
        <f t="shared" si="4"/>
        <v>100</v>
      </c>
      <c r="I195" s="65"/>
    </row>
    <row r="196" spans="1:9" ht="12.75">
      <c r="A196" s="30"/>
      <c r="B196" s="30"/>
      <c r="C196" s="26" t="s">
        <v>146</v>
      </c>
      <c r="D196" s="34"/>
      <c r="E196" s="34"/>
      <c r="F196" s="4"/>
      <c r="G196" s="66"/>
      <c r="H196" s="4"/>
      <c r="I196" s="65"/>
    </row>
    <row r="197" spans="1:9" ht="12.75">
      <c r="A197" s="30"/>
      <c r="B197" s="30"/>
      <c r="C197" s="26" t="s">
        <v>147</v>
      </c>
      <c r="D197" s="29">
        <f>D188-D192</f>
        <v>23500000</v>
      </c>
      <c r="E197" s="29">
        <f>E188-E192</f>
        <v>37343519</v>
      </c>
      <c r="F197" s="29">
        <f>F188-F192</f>
        <v>62.91935015576324</v>
      </c>
      <c r="G197" s="70">
        <f>G188-G192</f>
        <v>39500000</v>
      </c>
      <c r="H197" s="54">
        <f t="shared" si="4"/>
        <v>168.08510638297872</v>
      </c>
      <c r="I197" s="65"/>
    </row>
    <row r="198" spans="1:9" ht="18">
      <c r="A198" s="46"/>
      <c r="B198" s="46"/>
      <c r="C198" s="49" t="s">
        <v>148</v>
      </c>
      <c r="D198" s="48"/>
      <c r="E198" s="48"/>
      <c r="F198" s="56"/>
      <c r="G198" s="63"/>
      <c r="H198" s="56"/>
      <c r="I198" s="65"/>
    </row>
    <row r="199" spans="1:9" ht="12.75">
      <c r="A199" s="28">
        <v>50</v>
      </c>
      <c r="B199" s="28"/>
      <c r="C199" s="26" t="s">
        <v>149</v>
      </c>
      <c r="D199" s="29">
        <f>SUM(D202:D205)</f>
        <v>600000000</v>
      </c>
      <c r="E199" s="29">
        <f>SUM(E202:E205)</f>
        <v>50000000</v>
      </c>
      <c r="F199" s="54">
        <f t="shared" si="5"/>
        <v>8.333333333333332</v>
      </c>
      <c r="G199" s="70">
        <f>SUM(G202:G205)</f>
        <v>519600000</v>
      </c>
      <c r="H199" s="54">
        <f t="shared" si="4"/>
        <v>86.6</v>
      </c>
      <c r="I199" s="65"/>
    </row>
    <row r="200" spans="1:9" ht="12.75">
      <c r="A200" s="28">
        <v>500</v>
      </c>
      <c r="B200" s="28"/>
      <c r="C200" s="26" t="s">
        <v>150</v>
      </c>
      <c r="D200" s="34"/>
      <c r="E200" s="34"/>
      <c r="F200" s="4"/>
      <c r="G200" s="66"/>
      <c r="H200" s="4"/>
      <c r="I200" s="65"/>
    </row>
    <row r="201" spans="1:9" ht="12.75">
      <c r="A201" s="30">
        <v>500305</v>
      </c>
      <c r="B201" s="30"/>
      <c r="C201" s="25" t="s">
        <v>151</v>
      </c>
      <c r="D201" s="34">
        <v>300000000</v>
      </c>
      <c r="E201" s="34"/>
      <c r="F201" s="4">
        <f t="shared" si="5"/>
        <v>0</v>
      </c>
      <c r="G201" s="66"/>
      <c r="H201" s="4">
        <f t="shared" si="4"/>
        <v>0</v>
      </c>
      <c r="I201" s="65"/>
    </row>
    <row r="202" spans="1:9" ht="12.75">
      <c r="A202" s="30"/>
      <c r="B202" s="30"/>
      <c r="C202" s="25" t="s">
        <v>152</v>
      </c>
      <c r="D202" s="34">
        <v>50000000</v>
      </c>
      <c r="E202" s="34">
        <v>50000000</v>
      </c>
      <c r="F202" s="4">
        <f t="shared" si="5"/>
        <v>100</v>
      </c>
      <c r="G202" s="71">
        <v>50000000</v>
      </c>
      <c r="H202" s="4">
        <f t="shared" si="4"/>
        <v>100</v>
      </c>
      <c r="I202" s="65"/>
    </row>
    <row r="203" spans="1:9" ht="12.75">
      <c r="A203" s="30"/>
      <c r="B203" s="30"/>
      <c r="C203" s="25" t="s">
        <v>153</v>
      </c>
      <c r="D203" s="34">
        <v>250000000</v>
      </c>
      <c r="E203" s="34"/>
      <c r="F203" s="4">
        <f t="shared" si="5"/>
        <v>0</v>
      </c>
      <c r="G203" s="71">
        <v>131000000</v>
      </c>
      <c r="H203" s="4">
        <f t="shared" si="4"/>
        <v>52.400000000000006</v>
      </c>
      <c r="I203" s="65"/>
    </row>
    <row r="204" spans="1:9" ht="12.75">
      <c r="A204" s="30"/>
      <c r="B204" s="30"/>
      <c r="C204" s="25" t="s">
        <v>195</v>
      </c>
      <c r="D204" s="34"/>
      <c r="E204" s="34"/>
      <c r="F204" s="4"/>
      <c r="G204" s="71">
        <v>25000000</v>
      </c>
      <c r="H204" s="4"/>
      <c r="I204" s="65"/>
    </row>
    <row r="205" spans="1:9" ht="12.75">
      <c r="A205" s="30">
        <v>5001</v>
      </c>
      <c r="B205" s="30"/>
      <c r="C205" s="25" t="s">
        <v>154</v>
      </c>
      <c r="D205" s="34">
        <v>300000000</v>
      </c>
      <c r="E205" s="34"/>
      <c r="F205" s="4">
        <f t="shared" si="5"/>
        <v>0</v>
      </c>
      <c r="G205" s="71">
        <v>313600000</v>
      </c>
      <c r="H205" s="4">
        <f t="shared" si="4"/>
        <v>104.53333333333332</v>
      </c>
      <c r="I205" s="65"/>
    </row>
    <row r="206" spans="1:9" ht="12.75">
      <c r="A206" s="28">
        <v>55</v>
      </c>
      <c r="B206" s="28"/>
      <c r="C206" s="26" t="s">
        <v>155</v>
      </c>
      <c r="D206" s="29">
        <v>5700000</v>
      </c>
      <c r="E206" s="29">
        <v>3312543</v>
      </c>
      <c r="F206" s="4">
        <f t="shared" si="5"/>
        <v>58.11478947368421</v>
      </c>
      <c r="G206" s="70">
        <v>5700000</v>
      </c>
      <c r="H206" s="54">
        <f t="shared" si="4"/>
        <v>100</v>
      </c>
      <c r="I206" s="65"/>
    </row>
    <row r="207" spans="1:9" ht="12.75">
      <c r="A207" s="28">
        <v>550</v>
      </c>
      <c r="B207" s="28"/>
      <c r="C207" s="26" t="s">
        <v>156</v>
      </c>
      <c r="D207" s="29">
        <v>5700000</v>
      </c>
      <c r="E207" s="29">
        <v>3312543</v>
      </c>
      <c r="F207" s="4">
        <f t="shared" si="5"/>
        <v>58.11478947368421</v>
      </c>
      <c r="G207" s="70">
        <v>5700000</v>
      </c>
      <c r="H207" s="54">
        <f t="shared" si="4"/>
        <v>100</v>
      </c>
      <c r="I207" s="65"/>
    </row>
    <row r="208" spans="1:9" ht="12.75">
      <c r="A208" s="30">
        <v>550305</v>
      </c>
      <c r="B208" s="30"/>
      <c r="C208" s="25" t="s">
        <v>157</v>
      </c>
      <c r="D208" s="34">
        <v>5700000</v>
      </c>
      <c r="E208" s="34">
        <v>3312543</v>
      </c>
      <c r="F208" s="4">
        <f t="shared" si="5"/>
        <v>58.11478947368421</v>
      </c>
      <c r="G208" s="71">
        <v>5700000</v>
      </c>
      <c r="H208" s="4">
        <f t="shared" si="4"/>
        <v>100</v>
      </c>
      <c r="I208" s="65"/>
    </row>
    <row r="209" spans="1:9" ht="12.75">
      <c r="A209" s="46"/>
      <c r="B209" s="46"/>
      <c r="C209" s="47" t="s">
        <v>158</v>
      </c>
      <c r="D209" s="48"/>
      <c r="E209" s="48"/>
      <c r="F209" s="55"/>
      <c r="G209" s="63"/>
      <c r="H209" s="74"/>
      <c r="I209" s="65"/>
    </row>
    <row r="210" spans="1:9" ht="12.75">
      <c r="A210" s="46"/>
      <c r="B210" s="46"/>
      <c r="C210" s="47" t="s">
        <v>159</v>
      </c>
      <c r="D210" s="24">
        <f>D184+D197+D199-D206</f>
        <v>-245975941</v>
      </c>
      <c r="E210" s="24">
        <f>E184+E197+E199-E206</f>
        <v>-25508311</v>
      </c>
      <c r="F210" s="55">
        <f t="shared" si="5"/>
        <v>10.370246332343536</v>
      </c>
      <c r="G210" s="68">
        <f>G184+G197+G199-G206</f>
        <v>-8073000</v>
      </c>
      <c r="H210" s="74">
        <f t="shared" si="4"/>
        <v>3.2820283021094325</v>
      </c>
      <c r="I210" s="65"/>
    </row>
    <row r="211" spans="7:9" ht="12.75">
      <c r="G211" s="61"/>
      <c r="H211" s="64"/>
      <c r="I211" s="64"/>
    </row>
    <row r="212" spans="7:9" ht="12.75">
      <c r="G212" s="61"/>
      <c r="H212" s="64"/>
      <c r="I212" s="64"/>
    </row>
    <row r="213" spans="8:9" ht="12.75">
      <c r="H213" s="64"/>
      <c r="I213" s="64"/>
    </row>
    <row r="214" spans="8:9" ht="12.75">
      <c r="H214" s="64"/>
      <c r="I214" s="64"/>
    </row>
    <row r="215" ht="12.75">
      <c r="I215" s="64"/>
    </row>
    <row r="216" ht="12.75">
      <c r="I216" s="64"/>
    </row>
    <row r="217" ht="12.75">
      <c r="I217" s="64"/>
    </row>
    <row r="218" ht="12.75">
      <c r="I218" s="64"/>
    </row>
  </sheetData>
  <printOptions horizontalCentered="1" verticalCentered="1"/>
  <pageMargins left="0.75" right="0.75" top="0.984251968503937" bottom="0.984251968503937" header="0" footer="0"/>
  <pageSetup horizontalDpi="600" verticalDpi="600" orientation="landscape" paperSize="9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TFaric</dc:creator>
  <cp:keywords/>
  <dc:description/>
  <cp:lastModifiedBy>TFaric</cp:lastModifiedBy>
  <cp:lastPrinted>2005-09-16T05:41:17Z</cp:lastPrinted>
  <dcterms:created xsi:type="dcterms:W3CDTF">2005-04-07T06:28:22Z</dcterms:created>
  <dcterms:modified xsi:type="dcterms:W3CDTF">2005-09-16T08:46:33Z</dcterms:modified>
  <cp:category/>
  <cp:version/>
  <cp:contentType/>
  <cp:contentStatus/>
</cp:coreProperties>
</file>