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b\Desktop\GOSPODARSTVO\PRAVILNIK ZA JAVNE PRIREDITVE\"/>
    </mc:Choice>
  </mc:AlternateContent>
  <bookViews>
    <workbookView xWindow="0" yWindow="0" windowWidth="20490" windowHeight="7755"/>
  </bookViews>
  <sheets>
    <sheet name="List2" sheetId="2" r:id="rId1"/>
  </sheets>
  <calcPr calcId="152511"/>
</workbook>
</file>

<file path=xl/calcChain.xml><?xml version="1.0" encoding="utf-8"?>
<calcChain xmlns="http://schemas.openxmlformats.org/spreadsheetml/2006/main">
  <c r="R19" i="2" l="1"/>
  <c r="W19" i="2"/>
  <c r="M2" i="2" l="1"/>
  <c r="V19" i="2"/>
  <c r="M18" i="2" l="1"/>
  <c r="M17" i="2"/>
  <c r="M16" i="2"/>
  <c r="M15" i="2"/>
  <c r="M14" i="2"/>
  <c r="M13" i="2"/>
  <c r="M12" i="2"/>
  <c r="M11" i="2"/>
  <c r="M10" i="2"/>
  <c r="M9" i="2"/>
  <c r="M8" i="2"/>
  <c r="M7" i="2"/>
  <c r="M4" i="2"/>
  <c r="M6" i="2"/>
  <c r="M5" i="2"/>
  <c r="M3" i="2"/>
  <c r="M19" i="2" l="1"/>
  <c r="L21" i="2" s="1"/>
  <c r="O16" i="2" s="1"/>
  <c r="P16" i="2" l="1"/>
  <c r="Q16" i="2"/>
  <c r="O14" i="2"/>
  <c r="O17" i="2"/>
  <c r="O4" i="2"/>
  <c r="O10" i="2"/>
  <c r="O2" i="2"/>
  <c r="P2" i="2" s="1"/>
  <c r="O5" i="2"/>
  <c r="O6" i="2"/>
  <c r="O7" i="2"/>
  <c r="O3" i="2"/>
  <c r="O13" i="2"/>
  <c r="O18" i="2"/>
  <c r="O11" i="2"/>
  <c r="O8" i="2"/>
  <c r="O9" i="2"/>
  <c r="O12" i="2"/>
  <c r="O15" i="2"/>
  <c r="P11" i="2" l="1"/>
  <c r="Q11" i="2"/>
  <c r="P7" i="2"/>
  <c r="Q7" i="2"/>
  <c r="P10" i="2"/>
  <c r="Q10" i="2"/>
  <c r="P8" i="2"/>
  <c r="Q8" i="2"/>
  <c r="P3" i="2"/>
  <c r="P19" i="2" s="1"/>
  <c r="Q3" i="2"/>
  <c r="P14" i="2"/>
  <c r="Q14" i="2"/>
  <c r="P12" i="2"/>
  <c r="Q12" i="2"/>
  <c r="P18" i="2"/>
  <c r="Q18" i="2"/>
  <c r="P6" i="2"/>
  <c r="Q6" i="2"/>
  <c r="P4" i="2"/>
  <c r="Q4" i="2"/>
  <c r="P15" i="2"/>
  <c r="Q15" i="2"/>
  <c r="Q2" i="2"/>
  <c r="P9" i="2"/>
  <c r="Q9" i="2"/>
  <c r="P13" i="2"/>
  <c r="Q13" i="2"/>
  <c r="P5" i="2"/>
  <c r="Q5" i="2"/>
  <c r="P17" i="2"/>
  <c r="Q17" i="2"/>
  <c r="O19" i="2"/>
  <c r="Q19" i="2" l="1"/>
  <c r="S24" i="2" s="1"/>
  <c r="S16" i="2" l="1"/>
  <c r="S10" i="2"/>
  <c r="S11" i="2"/>
  <c r="S12" i="2"/>
  <c r="S14" i="2"/>
  <c r="S8" i="2"/>
  <c r="S5" i="2"/>
  <c r="S18" i="2"/>
  <c r="S6" i="2"/>
  <c r="S7" i="2"/>
  <c r="T16" i="2"/>
  <c r="S3" i="2"/>
  <c r="T7" i="2"/>
  <c r="T18" i="2"/>
  <c r="T10" i="2"/>
  <c r="T5" i="2"/>
  <c r="T14" i="2"/>
  <c r="T11" i="2"/>
  <c r="T6" i="2"/>
  <c r="T8" i="2"/>
  <c r="T12" i="2"/>
  <c r="T3" i="2"/>
  <c r="T19" i="2" l="1"/>
  <c r="T21" i="2" s="1"/>
  <c r="U3" i="2" s="1"/>
  <c r="U12" i="2" l="1"/>
  <c r="U16" i="2"/>
  <c r="U8" i="2"/>
  <c r="U10" i="2"/>
  <c r="U5" i="2"/>
</calcChain>
</file>

<file path=xl/sharedStrings.xml><?xml version="1.0" encoding="utf-8"?>
<sst xmlns="http://schemas.openxmlformats.org/spreadsheetml/2006/main" count="56" uniqueCount="56">
  <si>
    <t>PRIJAVITELJ</t>
  </si>
  <si>
    <t>NAZIV PRIREDITVE</t>
  </si>
  <si>
    <t>Lions klub Trebnje</t>
  </si>
  <si>
    <t>OZ veteranov vojne za SLO Trebnje</t>
  </si>
  <si>
    <t>BK Mirna</t>
  </si>
  <si>
    <t>Damjan Zupan-Ranč ALADIN</t>
  </si>
  <si>
    <t>Žive jaslice na ranču Aladin</t>
  </si>
  <si>
    <t>PGD Ševnica</t>
  </si>
  <si>
    <t>SD Zabrdje</t>
  </si>
  <si>
    <t>Gasilsko tekmovanje "Za pokal občine Mirna"</t>
  </si>
  <si>
    <t>Društvo za šport, kulturo in turizem Partizan Mirna</t>
  </si>
  <si>
    <t>PGD Selo pri Mirni</t>
  </si>
  <si>
    <t>19. srečanje Selanov</t>
  </si>
  <si>
    <t>Ribiška družina Sevnica</t>
  </si>
  <si>
    <t>Ribiško tekmovanje</t>
  </si>
  <si>
    <t>ŽRK Krka Novo mesto</t>
  </si>
  <si>
    <t>Srečanje z Majo Vtič</t>
  </si>
  <si>
    <t>4. Matjažev pohod po pohodni poti speča lepotica</t>
  </si>
  <si>
    <t>Delavnica_Varna pot</t>
  </si>
  <si>
    <t>Organizacija 4 prvenstvenih tekem</t>
  </si>
  <si>
    <t>DU Mirna</t>
  </si>
  <si>
    <t>Pokrajinsko tekmovanje DBK v šahu</t>
  </si>
  <si>
    <t>Regijsko srečanje šole zdravja za DBK</t>
  </si>
  <si>
    <t>Blagoslov starodobnikov</t>
  </si>
  <si>
    <t>KUD KLAS MIRNA</t>
  </si>
  <si>
    <t>Izrezovanje buč na Ševnici</t>
  </si>
  <si>
    <t>Balinarski turnir četvork</t>
  </si>
  <si>
    <t>22. TEM Slovenija junior</t>
  </si>
  <si>
    <t>Slovesnost ob 25. obletnici osamosvojitve SLO</t>
  </si>
  <si>
    <t>1.1 TRADICIONALNOST PRIREDITVE ALI DOGODKA</t>
  </si>
  <si>
    <t>1.2 TRAJANJE PRIREDITVE ALI DOGODKA</t>
  </si>
  <si>
    <t>1.3 OBSEG PRIREDITVE ALI DOGODKA</t>
  </si>
  <si>
    <t>2. JUBILEJI OZ. OKROGLE OBLETNICE</t>
  </si>
  <si>
    <t>3. PREDVIDENO ŠTEVILO UDELEŽENCEV</t>
  </si>
  <si>
    <t>4. RAVEN AKTIVNOSTI</t>
  </si>
  <si>
    <t>5. PROMOCIJA</t>
  </si>
  <si>
    <t>6. VREDNOST PRIREDITVE</t>
  </si>
  <si>
    <t>7. DELEŽ ZAGOTOVLJENIH LASTNIH SREDSETV</t>
  </si>
  <si>
    <t>?</t>
  </si>
  <si>
    <t>Nogometni turnir ob 1000. letnici</t>
  </si>
  <si>
    <t>Družabni večer</t>
  </si>
  <si>
    <t>8. DODATNE TOČKE (dobrodelni značaj)</t>
  </si>
  <si>
    <t>vrednost točke</t>
  </si>
  <si>
    <t>50% od prijavljene vrednosti prireditve</t>
  </si>
  <si>
    <t>OSTANEK SREDSTEV 2. razdelitev</t>
  </si>
  <si>
    <t>DOSEŽENE TOČKE (od 182)</t>
  </si>
  <si>
    <t>Sredstva po točkah</t>
  </si>
  <si>
    <t>PREDLOG SOFINANCIRANJA</t>
  </si>
  <si>
    <t>Predlog sofinanciranja po 1. delitvi</t>
  </si>
  <si>
    <t>Predlog sofinanciranja po 2. delitvi</t>
  </si>
  <si>
    <t>Ostanek po 1. razdelitvi, ki se enakomerno porazdeli med 11 prijaviteljev</t>
  </si>
  <si>
    <t>ostanek po 1. razdelitvi, ki se dodeli prijavitelju, ki še ni dosegel 50% stopnje financiranja</t>
  </si>
  <si>
    <t>OSTANEK SREDSTEV 1. razdelitev</t>
  </si>
  <si>
    <t>Predlog sofinanciranja po 3. delitvi</t>
  </si>
  <si>
    <t>UPRAVIČENI STROŠKI v letu 2016</t>
  </si>
  <si>
    <t>KONČNI ZNESEK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</si>
</sst>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5DA6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1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/>
    </xf>
    <xf numFmtId="164" fontId="0" fillId="5" borderId="0" xfId="0" applyNumberFormat="1" applyFill="1"/>
    <xf numFmtId="2" fontId="0" fillId="0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4" fillId="0" borderId="0" xfId="0" applyNumberFormat="1" applyFont="1" applyFill="1"/>
    <xf numFmtId="0" fontId="1" fillId="10" borderId="1" xfId="0" applyFont="1" applyFill="1" applyBorder="1" applyAlignment="1">
      <alignment horizontal="center" vertical="center" wrapText="1"/>
    </xf>
    <xf numFmtId="164" fontId="0" fillId="10" borderId="1" xfId="0" applyNumberFormat="1" applyFill="1" applyBorder="1" applyAlignment="1">
      <alignment horizontal="center"/>
    </xf>
    <xf numFmtId="164" fontId="0" fillId="10" borderId="0" xfId="0" applyNumberFormat="1" applyFill="1"/>
    <xf numFmtId="164" fontId="3" fillId="0" borderId="0" xfId="0" applyNumberFormat="1" applyFont="1" applyFill="1"/>
    <xf numFmtId="164" fontId="0" fillId="7" borderId="0" xfId="0" applyNumberFormat="1" applyFill="1"/>
    <xf numFmtId="0" fontId="0" fillId="7" borderId="0" xfId="0" applyFill="1" applyBorder="1" applyAlignment="1">
      <alignment vertical="center"/>
    </xf>
    <xf numFmtId="164" fontId="0" fillId="7" borderId="0" xfId="0" applyNumberFormat="1" applyFill="1" applyBorder="1" applyAlignment="1">
      <alignment vertical="center"/>
    </xf>
    <xf numFmtId="164" fontId="0" fillId="7" borderId="0" xfId="0" applyNumberFormat="1" applyFill="1" applyAlignment="1">
      <alignment vertical="center" wrapText="1"/>
    </xf>
    <xf numFmtId="164" fontId="0" fillId="7" borderId="0" xfId="0" applyNumberFormat="1" applyFill="1" applyAlignment="1">
      <alignment vertical="center"/>
    </xf>
    <xf numFmtId="0" fontId="0" fillId="9" borderId="0" xfId="0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0" fillId="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  <color rgb="FFB5D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1222375</xdr:colOff>
      <xdr:row>18</xdr:row>
      <xdr:rowOff>95250</xdr:rowOff>
    </xdr:from>
    <xdr:to>
      <xdr:col>16</xdr:col>
      <xdr:colOff>635000</xdr:colOff>
      <xdr:row>21</xdr:row>
      <xdr:rowOff>190500</xdr:rowOff>
    </xdr:to>
    <xdr:cxnSp macro="">
      <xdr:nvCxnSpPr>
        <xdr:cNvPr id="3" name="Raven puščični konektor 2"/>
        <xdr:cNvCxnSpPr/>
      </xdr:nvCxnSpPr>
      <xdr:spPr>
        <a:xfrm flipH="1">
          <a:off x="17827625" y="5429250"/>
          <a:ext cx="1190625" cy="6667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381000</xdr:colOff>
      <xdr:row>18</xdr:row>
      <xdr:rowOff>79375</xdr:rowOff>
    </xdr:from>
    <xdr:to>
      <xdr:col>17</xdr:col>
      <xdr:colOff>396875</xdr:colOff>
      <xdr:row>22</xdr:row>
      <xdr:rowOff>523875</xdr:rowOff>
    </xdr:to>
    <xdr:cxnSp macro="">
      <xdr:nvCxnSpPr>
        <xdr:cNvPr id="4" name="Raven puščični konektor 3"/>
        <xdr:cNvCxnSpPr/>
      </xdr:nvCxnSpPr>
      <xdr:spPr>
        <a:xfrm>
          <a:off x="20034250" y="5413375"/>
          <a:ext cx="15875" cy="12223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873125</xdr:colOff>
      <xdr:row>21</xdr:row>
      <xdr:rowOff>40887</xdr:rowOff>
    </xdr:from>
    <xdr:ext cx="2628861" cy="953466"/>
    <xdr:sp macro="" textlink="">
      <xdr:nvSpPr>
        <xdr:cNvPr id="7" name="PoljeZBesedilom 6"/>
        <xdr:cNvSpPr txBox="1"/>
      </xdr:nvSpPr>
      <xdr:spPr>
        <a:xfrm>
          <a:off x="11366500" y="5946387"/>
          <a:ext cx="2628861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sl-SI" sz="1100"/>
            <a:t>Vrednost točke se izračuna :</a:t>
          </a:r>
        </a:p>
        <a:p>
          <a:pPr algn="ctr"/>
          <a:r>
            <a:rPr lang="sl-SI" sz="1100" u="sng"/>
            <a:t>SKUPNI</a:t>
          </a:r>
          <a:r>
            <a:rPr lang="sl-SI" sz="1100" u="sng" baseline="0"/>
            <a:t> ZNESEK UPRAVIČENIH STROŠKOV  </a:t>
          </a:r>
        </a:p>
        <a:p>
          <a:pPr algn="ctr"/>
          <a:r>
            <a:rPr lang="sl-SI" sz="1100" baseline="0"/>
            <a:t>SKUPNO ŠTEVILO DOSEŽENIH TOČK</a:t>
          </a:r>
        </a:p>
        <a:p>
          <a:pPr algn="ctr"/>
          <a:r>
            <a:rPr lang="sl-SI" sz="1100" baseline="0"/>
            <a:t/>
          </a:r>
          <a:br>
            <a:rPr lang="sl-SI" sz="1100" baseline="0"/>
          </a:br>
          <a:r>
            <a:rPr lang="sl-SI" sz="1100" baseline="0"/>
            <a:t>(9.350,00 /1368,00) = 6,83</a:t>
          </a:r>
        </a:p>
      </xdr:txBody>
    </xdr:sp>
    <xdr:clientData/>
  </xdr:oneCellAnchor>
  <xdr:twoCellAnchor>
    <xdr:from>
      <xdr:col>19</xdr:col>
      <xdr:colOff>1216026</xdr:colOff>
      <xdr:row>19</xdr:row>
      <xdr:rowOff>25400</xdr:rowOff>
    </xdr:from>
    <xdr:to>
      <xdr:col>20</xdr:col>
      <xdr:colOff>1127125</xdr:colOff>
      <xdr:row>22</xdr:row>
      <xdr:rowOff>142875</xdr:rowOff>
    </xdr:to>
    <xdr:cxnSp macro="">
      <xdr:nvCxnSpPr>
        <xdr:cNvPr id="8" name="Raven puščični konektor 7"/>
        <xdr:cNvCxnSpPr/>
      </xdr:nvCxnSpPr>
      <xdr:spPr>
        <a:xfrm>
          <a:off x="23504526" y="5549900"/>
          <a:ext cx="1181099" cy="7048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771525</xdr:colOff>
      <xdr:row>22</xdr:row>
      <xdr:rowOff>134127</xdr:rowOff>
    </xdr:from>
    <xdr:ext cx="2212975" cy="691374"/>
    <xdr:sp macro="" textlink="">
      <xdr:nvSpPr>
        <xdr:cNvPr id="10" name="PoljeZBesedilom 9"/>
        <xdr:cNvSpPr txBox="1"/>
      </xdr:nvSpPr>
      <xdr:spPr>
        <a:xfrm>
          <a:off x="24330025" y="6246002"/>
          <a:ext cx="2212975" cy="69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sl-SI" sz="1100"/>
            <a:t>Ostanek sredstev po 2. razdelitvi, </a:t>
          </a:r>
        </a:p>
        <a:p>
          <a:r>
            <a:rPr lang="sl-SI" sz="1100"/>
            <a:t>ki se enakomerno porazdeli med 6 prijaviteljev.</a:t>
          </a:r>
        </a:p>
      </xdr:txBody>
    </xdr:sp>
    <xdr:clientData/>
  </xdr:oneCellAnchor>
  <xdr:twoCellAnchor>
    <xdr:from>
      <xdr:col>19</xdr:col>
      <xdr:colOff>400052</xdr:colOff>
      <xdr:row>18</xdr:row>
      <xdr:rowOff>19050</xdr:rowOff>
    </xdr:from>
    <xdr:to>
      <xdr:col>19</xdr:col>
      <xdr:colOff>412750</xdr:colOff>
      <xdr:row>20</xdr:row>
      <xdr:rowOff>31750</xdr:rowOff>
    </xdr:to>
    <xdr:cxnSp macro="">
      <xdr:nvCxnSpPr>
        <xdr:cNvPr id="11" name="Raven puščični konektor 10"/>
        <xdr:cNvCxnSpPr/>
      </xdr:nvCxnSpPr>
      <xdr:spPr>
        <a:xfrm>
          <a:off x="22688552" y="5353050"/>
          <a:ext cx="12698" cy="3937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923925</xdr:colOff>
      <xdr:row>20</xdr:row>
      <xdr:rowOff>111902</xdr:rowOff>
    </xdr:from>
    <xdr:ext cx="2212975" cy="691374"/>
    <xdr:sp macro="" textlink="">
      <xdr:nvSpPr>
        <xdr:cNvPr id="17" name="PoljeZBesedilom 16"/>
        <xdr:cNvSpPr txBox="1"/>
      </xdr:nvSpPr>
      <xdr:spPr>
        <a:xfrm>
          <a:off x="21847175" y="5826902"/>
          <a:ext cx="2212975" cy="69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sl-SI" sz="1100"/>
            <a:t>Ostanek sredstev po 2. razdelitvi, </a:t>
          </a:r>
        </a:p>
        <a:p>
          <a:r>
            <a:rPr lang="sl-SI" sz="1100"/>
            <a:t>ki se dodeli prijavitelju, ki še ni dosegel 50%</a:t>
          </a:r>
          <a:r>
            <a:rPr lang="sl-SI" sz="1100" baseline="0"/>
            <a:t> stopnje financiranja.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="60" zoomScaleNormal="60" workbookViewId="0">
      <selection activeCell="R3" sqref="R3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18.42578125" bestFit="1" customWidth="1"/>
    <col min="4" max="5" width="14.7109375" bestFit="1" customWidth="1"/>
    <col min="6" max="6" width="14" bestFit="1" customWidth="1"/>
    <col min="7" max="7" width="15.42578125" bestFit="1" customWidth="1"/>
    <col min="8" max="8" width="11.85546875" bestFit="1" customWidth="1"/>
    <col min="9" max="9" width="14.42578125" bestFit="1" customWidth="1"/>
    <col min="10" max="10" width="13.28515625" bestFit="1" customWidth="1"/>
    <col min="11" max="11" width="18.28515625" bestFit="1" customWidth="1"/>
    <col min="12" max="12" width="12.5703125" bestFit="1" customWidth="1"/>
    <col min="13" max="13" width="16.7109375" customWidth="1"/>
    <col min="14" max="14" width="16.7109375" style="13" customWidth="1"/>
    <col min="15" max="15" width="14.140625" customWidth="1"/>
    <col min="16" max="16" width="26.5703125" style="7" bestFit="1" customWidth="1"/>
    <col min="17" max="17" width="19" style="7" bestFit="1" customWidth="1"/>
    <col min="18" max="18" width="19" style="7" customWidth="1"/>
    <col min="19" max="19" width="20.42578125" style="7" customWidth="1"/>
    <col min="20" max="21" width="19" style="7" customWidth="1"/>
    <col min="22" max="22" width="13.7109375" style="13" customWidth="1"/>
    <col min="23" max="23" width="15.5703125" bestFit="1" customWidth="1"/>
  </cols>
  <sheetData>
    <row r="1" spans="1:23" ht="60" customHeight="1" x14ac:dyDescent="0.25">
      <c r="A1" s="8" t="s">
        <v>0</v>
      </c>
      <c r="B1" s="9" t="s">
        <v>1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41</v>
      </c>
      <c r="M1" s="14" t="s">
        <v>45</v>
      </c>
      <c r="N1" s="24" t="s">
        <v>43</v>
      </c>
      <c r="O1" s="18" t="s">
        <v>46</v>
      </c>
      <c r="P1" s="30" t="s">
        <v>47</v>
      </c>
      <c r="Q1" s="27" t="s">
        <v>52</v>
      </c>
      <c r="R1" s="27" t="s">
        <v>48</v>
      </c>
      <c r="S1" s="27" t="s">
        <v>49</v>
      </c>
      <c r="T1" s="27" t="s">
        <v>44</v>
      </c>
      <c r="U1" s="27" t="s">
        <v>53</v>
      </c>
      <c r="V1" s="17" t="s">
        <v>54</v>
      </c>
      <c r="W1" s="40" t="s">
        <v>55</v>
      </c>
    </row>
    <row r="2" spans="1:23" ht="30" x14ac:dyDescent="0.25">
      <c r="A2" s="43" t="s">
        <v>4</v>
      </c>
      <c r="B2" s="2" t="s">
        <v>17</v>
      </c>
      <c r="C2" s="4">
        <v>3</v>
      </c>
      <c r="D2" s="3">
        <v>6</v>
      </c>
      <c r="E2" s="3">
        <v>25</v>
      </c>
      <c r="F2" s="3">
        <v>0</v>
      </c>
      <c r="G2" s="3">
        <v>5</v>
      </c>
      <c r="H2" s="3">
        <v>10</v>
      </c>
      <c r="I2" s="3">
        <v>0</v>
      </c>
      <c r="J2" s="5">
        <v>10</v>
      </c>
      <c r="K2" s="5">
        <v>3</v>
      </c>
      <c r="L2" s="3">
        <v>0</v>
      </c>
      <c r="M2" s="22">
        <f t="shared" ref="M2:M18" si="0">SUM(C2:L2)</f>
        <v>62</v>
      </c>
      <c r="N2" s="25">
        <v>400</v>
      </c>
      <c r="O2" s="19">
        <f>M2*L21</f>
        <v>423.44777209642075</v>
      </c>
      <c r="P2" s="31">
        <f t="shared" ref="P2:P18" si="1">IF(O2&lt;N2,O2,N2)</f>
        <v>400</v>
      </c>
      <c r="Q2" s="26">
        <f>O2-N2</f>
        <v>23.447772096420749</v>
      </c>
      <c r="R2" s="19">
        <v>400</v>
      </c>
      <c r="S2" s="16"/>
      <c r="T2" s="16"/>
      <c r="U2" s="16"/>
      <c r="V2" s="12">
        <v>300</v>
      </c>
      <c r="W2" s="41">
        <v>400</v>
      </c>
    </row>
    <row r="3" spans="1:23" x14ac:dyDescent="0.25">
      <c r="A3" s="43"/>
      <c r="B3" s="2" t="s">
        <v>27</v>
      </c>
      <c r="C3" s="4">
        <v>10</v>
      </c>
      <c r="D3" s="3">
        <v>10</v>
      </c>
      <c r="E3" s="3">
        <v>25</v>
      </c>
      <c r="F3" s="3">
        <v>0</v>
      </c>
      <c r="G3" s="3">
        <v>20</v>
      </c>
      <c r="H3" s="3">
        <v>20</v>
      </c>
      <c r="I3" s="3">
        <v>0</v>
      </c>
      <c r="J3" s="5">
        <v>30</v>
      </c>
      <c r="K3" s="5">
        <v>12</v>
      </c>
      <c r="L3" s="3">
        <v>0</v>
      </c>
      <c r="M3" s="22">
        <f t="shared" si="0"/>
        <v>127</v>
      </c>
      <c r="N3" s="25">
        <v>6000</v>
      </c>
      <c r="O3" s="19">
        <f>M3*L21</f>
        <v>867.38495252008772</v>
      </c>
      <c r="P3" s="31">
        <f t="shared" si="1"/>
        <v>867.38495252008772</v>
      </c>
      <c r="Q3" s="16">
        <f t="shared" ref="Q3:Q18" si="2">O3-N3</f>
        <v>-5132.6150474799124</v>
      </c>
      <c r="R3" s="16">
        <v>867.38</v>
      </c>
      <c r="S3" s="16">
        <f>SUM(S24+R3)</f>
        <v>952.76548376386211</v>
      </c>
      <c r="T3" s="16">
        <f>SUM(Q3+S24)</f>
        <v>-5047.2295637160505</v>
      </c>
      <c r="U3" s="16">
        <f>SUM(S3+T21)</f>
        <v>986.07004139274409</v>
      </c>
      <c r="V3" s="12">
        <v>800</v>
      </c>
      <c r="W3" s="41">
        <v>986.07</v>
      </c>
    </row>
    <row r="4" spans="1:23" x14ac:dyDescent="0.25">
      <c r="A4" s="8" t="s">
        <v>2</v>
      </c>
      <c r="B4" s="1" t="s">
        <v>18</v>
      </c>
      <c r="C4" s="3" t="s">
        <v>38</v>
      </c>
      <c r="D4" s="3">
        <v>3</v>
      </c>
      <c r="E4" s="3">
        <v>20</v>
      </c>
      <c r="F4" s="3">
        <v>0</v>
      </c>
      <c r="G4" s="3">
        <v>5</v>
      </c>
      <c r="H4" s="3">
        <v>10</v>
      </c>
      <c r="I4" s="3">
        <v>0</v>
      </c>
      <c r="J4" s="5">
        <v>10</v>
      </c>
      <c r="K4" s="5">
        <v>0</v>
      </c>
      <c r="L4" s="3">
        <v>0</v>
      </c>
      <c r="M4" s="22">
        <f t="shared" si="0"/>
        <v>48</v>
      </c>
      <c r="N4" s="25">
        <v>200</v>
      </c>
      <c r="O4" s="19">
        <f>M4*L21</f>
        <v>327.83053323593867</v>
      </c>
      <c r="P4" s="31">
        <f t="shared" si="1"/>
        <v>200</v>
      </c>
      <c r="Q4" s="26">
        <f t="shared" si="2"/>
        <v>127.83053323593867</v>
      </c>
      <c r="R4" s="19">
        <v>200</v>
      </c>
      <c r="S4" s="16"/>
      <c r="T4" s="16"/>
      <c r="U4" s="16"/>
      <c r="V4" s="12">
        <v>300</v>
      </c>
      <c r="W4" s="41">
        <v>200</v>
      </c>
    </row>
    <row r="5" spans="1:23" x14ac:dyDescent="0.25">
      <c r="A5" s="8" t="s">
        <v>15</v>
      </c>
      <c r="B5" s="1" t="s">
        <v>19</v>
      </c>
      <c r="C5" s="4">
        <v>10</v>
      </c>
      <c r="D5" s="3">
        <v>10</v>
      </c>
      <c r="E5" s="3">
        <v>20</v>
      </c>
      <c r="F5" s="3">
        <v>0</v>
      </c>
      <c r="G5" s="3">
        <v>10</v>
      </c>
      <c r="H5" s="3">
        <v>15</v>
      </c>
      <c r="I5" s="3">
        <v>0</v>
      </c>
      <c r="J5" s="5">
        <v>30</v>
      </c>
      <c r="K5" s="5">
        <v>12</v>
      </c>
      <c r="L5" s="3">
        <v>0</v>
      </c>
      <c r="M5" s="22">
        <f t="shared" si="0"/>
        <v>107</v>
      </c>
      <c r="N5" s="25">
        <v>15000</v>
      </c>
      <c r="O5" s="19">
        <f>M5*L21</f>
        <v>730.78889700511331</v>
      </c>
      <c r="P5" s="31">
        <f t="shared" si="1"/>
        <v>730.78889700511331</v>
      </c>
      <c r="Q5" s="16">
        <f t="shared" si="2"/>
        <v>-14269.211102994886</v>
      </c>
      <c r="R5" s="16">
        <v>730.79</v>
      </c>
      <c r="S5" s="16">
        <f>SUM(R5+S24)</f>
        <v>816.17548376386208</v>
      </c>
      <c r="T5" s="16">
        <f>SUM(Q5+S24)</f>
        <v>-14183.825619231024</v>
      </c>
      <c r="U5" s="16">
        <f>SUM(S5+T21)</f>
        <v>849.48004139274406</v>
      </c>
      <c r="V5" s="12">
        <v>1000</v>
      </c>
      <c r="W5" s="41">
        <v>849.48</v>
      </c>
    </row>
    <row r="6" spans="1:23" ht="30" x14ac:dyDescent="0.25">
      <c r="A6" s="11" t="s">
        <v>7</v>
      </c>
      <c r="B6" s="2" t="s">
        <v>9</v>
      </c>
      <c r="C6" s="4">
        <v>6</v>
      </c>
      <c r="D6" s="3">
        <v>6</v>
      </c>
      <c r="E6" s="3">
        <v>25</v>
      </c>
      <c r="F6" s="3">
        <v>0</v>
      </c>
      <c r="G6" s="3">
        <v>15</v>
      </c>
      <c r="H6" s="3">
        <v>15</v>
      </c>
      <c r="I6" s="3">
        <v>0</v>
      </c>
      <c r="J6" s="5">
        <v>20</v>
      </c>
      <c r="K6" s="5">
        <v>3</v>
      </c>
      <c r="L6" s="3">
        <v>0</v>
      </c>
      <c r="M6" s="22">
        <f t="shared" si="0"/>
        <v>90</v>
      </c>
      <c r="N6" s="25">
        <v>700</v>
      </c>
      <c r="O6" s="19">
        <f>M6*L21</f>
        <v>614.68224981738501</v>
      </c>
      <c r="P6" s="31">
        <f t="shared" si="1"/>
        <v>614.68224981738501</v>
      </c>
      <c r="Q6" s="16">
        <f t="shared" si="2"/>
        <v>-85.317750182614986</v>
      </c>
      <c r="R6" s="16">
        <v>614.67999999999995</v>
      </c>
      <c r="S6" s="19">
        <f>SUM(R6+S24)</f>
        <v>700.06548376386206</v>
      </c>
      <c r="T6" s="26">
        <f>SUM(Q6+S24)</f>
        <v>6.7733581247168217E-2</v>
      </c>
      <c r="U6" s="16"/>
      <c r="V6" s="12">
        <v>700</v>
      </c>
      <c r="W6" s="41">
        <v>700</v>
      </c>
    </row>
    <row r="7" spans="1:23" ht="30" x14ac:dyDescent="0.25">
      <c r="A7" s="9" t="s">
        <v>5</v>
      </c>
      <c r="B7" s="2" t="s">
        <v>6</v>
      </c>
      <c r="C7" s="4">
        <v>6</v>
      </c>
      <c r="D7" s="3">
        <v>3</v>
      </c>
      <c r="E7" s="3">
        <v>25</v>
      </c>
      <c r="F7" s="3">
        <v>0</v>
      </c>
      <c r="G7" s="3">
        <v>20</v>
      </c>
      <c r="H7" s="3">
        <v>10</v>
      </c>
      <c r="I7" s="3">
        <v>0</v>
      </c>
      <c r="J7" s="5">
        <v>20</v>
      </c>
      <c r="K7" s="5">
        <v>3</v>
      </c>
      <c r="L7" s="21">
        <v>0</v>
      </c>
      <c r="M7" s="22">
        <f t="shared" si="0"/>
        <v>87</v>
      </c>
      <c r="N7" s="25">
        <v>600</v>
      </c>
      <c r="O7" s="19">
        <f>M7*L21</f>
        <v>594.19284149013879</v>
      </c>
      <c r="P7" s="31">
        <f t="shared" si="1"/>
        <v>594.19284149013879</v>
      </c>
      <c r="Q7" s="16">
        <f t="shared" si="2"/>
        <v>-5.8071585098612104</v>
      </c>
      <c r="R7" s="16">
        <v>594.19000000000005</v>
      </c>
      <c r="S7" s="19">
        <f>SUM(R7+S24)</f>
        <v>679.57548376386217</v>
      </c>
      <c r="T7" s="26">
        <f>SUM(Q7+S24)</f>
        <v>79.578325254000944</v>
      </c>
      <c r="U7" s="16"/>
      <c r="V7" s="12">
        <v>200</v>
      </c>
      <c r="W7" s="41">
        <v>600</v>
      </c>
    </row>
    <row r="8" spans="1:23" ht="30" x14ac:dyDescent="0.25">
      <c r="A8" s="9" t="s">
        <v>3</v>
      </c>
      <c r="B8" s="2" t="s">
        <v>28</v>
      </c>
      <c r="C8" s="4">
        <v>10</v>
      </c>
      <c r="D8" s="3">
        <v>3</v>
      </c>
      <c r="E8" s="3">
        <v>5</v>
      </c>
      <c r="F8" s="3">
        <v>0</v>
      </c>
      <c r="G8" s="3">
        <v>15</v>
      </c>
      <c r="H8" s="3">
        <v>20</v>
      </c>
      <c r="I8" s="3">
        <v>0</v>
      </c>
      <c r="J8" s="5">
        <v>30</v>
      </c>
      <c r="K8" s="5">
        <v>9</v>
      </c>
      <c r="L8" s="3">
        <v>0</v>
      </c>
      <c r="M8" s="22">
        <f t="shared" si="0"/>
        <v>92</v>
      </c>
      <c r="N8" s="25">
        <v>2250</v>
      </c>
      <c r="O8" s="19">
        <f>M8*L21</f>
        <v>628.34185536888242</v>
      </c>
      <c r="P8" s="31">
        <f t="shared" si="1"/>
        <v>628.34185536888242</v>
      </c>
      <c r="Q8" s="16">
        <f t="shared" si="2"/>
        <v>-1621.6581446311175</v>
      </c>
      <c r="R8" s="16">
        <v>628.34</v>
      </c>
      <c r="S8" s="16">
        <f>SUM(R8+S24)</f>
        <v>713.72548376386214</v>
      </c>
      <c r="T8" s="16">
        <f>SUM(Q8+S24)</f>
        <v>-1536.2726608672554</v>
      </c>
      <c r="U8" s="16">
        <f>SUM(S8+T21)</f>
        <v>747.03004139274412</v>
      </c>
      <c r="V8" s="12">
        <v>400</v>
      </c>
      <c r="W8" s="41">
        <v>747.03</v>
      </c>
    </row>
    <row r="9" spans="1:23" x14ac:dyDescent="0.25">
      <c r="A9" s="44" t="s">
        <v>10</v>
      </c>
      <c r="B9" s="2" t="s">
        <v>23</v>
      </c>
      <c r="C9" s="4">
        <v>10</v>
      </c>
      <c r="D9" s="3">
        <v>6</v>
      </c>
      <c r="E9" s="3">
        <v>25</v>
      </c>
      <c r="F9" s="3">
        <v>5</v>
      </c>
      <c r="G9" s="3">
        <v>15</v>
      </c>
      <c r="H9" s="3">
        <v>15</v>
      </c>
      <c r="I9" s="3">
        <v>0</v>
      </c>
      <c r="J9" s="5">
        <v>10</v>
      </c>
      <c r="K9" s="5">
        <v>3</v>
      </c>
      <c r="L9" s="3">
        <v>0</v>
      </c>
      <c r="M9" s="22">
        <f t="shared" si="0"/>
        <v>89</v>
      </c>
      <c r="N9" s="25">
        <v>500</v>
      </c>
      <c r="O9" s="19">
        <f>M9*L21</f>
        <v>607.85244704163631</v>
      </c>
      <c r="P9" s="31">
        <f t="shared" si="1"/>
        <v>500</v>
      </c>
      <c r="Q9" s="26">
        <f t="shared" si="2"/>
        <v>107.85244704163631</v>
      </c>
      <c r="R9" s="19">
        <v>500</v>
      </c>
      <c r="S9" s="16"/>
      <c r="T9" s="16"/>
      <c r="U9" s="16"/>
      <c r="V9" s="12">
        <v>400</v>
      </c>
      <c r="W9" s="41">
        <v>500</v>
      </c>
    </row>
    <row r="10" spans="1:23" x14ac:dyDescent="0.25">
      <c r="A10" s="44"/>
      <c r="B10" s="2" t="s">
        <v>40</v>
      </c>
      <c r="C10" s="4">
        <v>3</v>
      </c>
      <c r="D10" s="3">
        <v>3</v>
      </c>
      <c r="E10" s="3">
        <v>25</v>
      </c>
      <c r="F10" s="3">
        <v>0</v>
      </c>
      <c r="G10" s="3">
        <v>5</v>
      </c>
      <c r="H10" s="3">
        <v>10</v>
      </c>
      <c r="I10" s="3">
        <v>0</v>
      </c>
      <c r="J10" s="5">
        <v>20</v>
      </c>
      <c r="K10" s="5">
        <v>3</v>
      </c>
      <c r="L10" s="3">
        <v>0</v>
      </c>
      <c r="M10" s="22">
        <f t="shared" si="0"/>
        <v>69</v>
      </c>
      <c r="N10" s="25">
        <v>700</v>
      </c>
      <c r="O10" s="19">
        <f>M10*L21</f>
        <v>471.25639152666184</v>
      </c>
      <c r="P10" s="31">
        <f t="shared" si="1"/>
        <v>471.25639152666184</v>
      </c>
      <c r="Q10" s="16">
        <f t="shared" si="2"/>
        <v>-228.74360847333816</v>
      </c>
      <c r="R10" s="16">
        <v>471.26</v>
      </c>
      <c r="S10" s="16">
        <f>SUM(R10+S24)</f>
        <v>556.6454837638621</v>
      </c>
      <c r="T10" s="16">
        <f>SUM(Q10+S24)</f>
        <v>-143.35812470947599</v>
      </c>
      <c r="U10" s="16">
        <f>SUM(S10+T21)</f>
        <v>589.95004139274408</v>
      </c>
      <c r="V10" s="12">
        <v>700</v>
      </c>
      <c r="W10" s="41">
        <v>589.95000000000005</v>
      </c>
    </row>
    <row r="11" spans="1:23" x14ac:dyDescent="0.25">
      <c r="A11" s="44"/>
      <c r="B11" s="2" t="s">
        <v>39</v>
      </c>
      <c r="C11" s="4">
        <v>1</v>
      </c>
      <c r="D11" s="3">
        <v>6</v>
      </c>
      <c r="E11" s="3">
        <v>25</v>
      </c>
      <c r="F11" s="3">
        <v>0</v>
      </c>
      <c r="G11" s="3">
        <v>20</v>
      </c>
      <c r="H11" s="3">
        <v>10</v>
      </c>
      <c r="I11" s="3">
        <v>0</v>
      </c>
      <c r="J11" s="5">
        <v>20</v>
      </c>
      <c r="K11" s="5">
        <v>0</v>
      </c>
      <c r="L11" s="3">
        <v>0</v>
      </c>
      <c r="M11" s="22">
        <f t="shared" si="0"/>
        <v>82</v>
      </c>
      <c r="N11" s="25">
        <v>600</v>
      </c>
      <c r="O11" s="19">
        <f>M11*L21</f>
        <v>560.04382761139516</v>
      </c>
      <c r="P11" s="31">
        <f t="shared" si="1"/>
        <v>560.04382761139516</v>
      </c>
      <c r="Q11" s="16">
        <f t="shared" si="2"/>
        <v>-39.956172388604841</v>
      </c>
      <c r="R11" s="16">
        <v>560.04</v>
      </c>
      <c r="S11" s="19">
        <f>SUM(R11+S24)</f>
        <v>645.42548376386208</v>
      </c>
      <c r="T11" s="26">
        <f>SUM(Q11+S24)</f>
        <v>45.429311375257313</v>
      </c>
      <c r="U11" s="16"/>
      <c r="V11" s="12">
        <v>850</v>
      </c>
      <c r="W11" s="41">
        <v>600</v>
      </c>
    </row>
    <row r="12" spans="1:23" ht="30" x14ac:dyDescent="0.25">
      <c r="A12" s="44" t="s">
        <v>20</v>
      </c>
      <c r="B12" s="42" t="s">
        <v>21</v>
      </c>
      <c r="C12" s="4">
        <v>3</v>
      </c>
      <c r="D12" s="3">
        <v>6</v>
      </c>
      <c r="E12" s="3">
        <v>10</v>
      </c>
      <c r="F12" s="3">
        <v>0</v>
      </c>
      <c r="G12" s="3">
        <v>5</v>
      </c>
      <c r="H12" s="3">
        <v>15</v>
      </c>
      <c r="I12" s="3">
        <v>0</v>
      </c>
      <c r="J12" s="5">
        <v>20</v>
      </c>
      <c r="K12" s="5">
        <v>6</v>
      </c>
      <c r="L12" s="3">
        <v>0</v>
      </c>
      <c r="M12" s="22">
        <f t="shared" si="0"/>
        <v>65</v>
      </c>
      <c r="N12" s="25">
        <v>685</v>
      </c>
      <c r="O12" s="19">
        <f>M12*L21</f>
        <v>443.93718042366692</v>
      </c>
      <c r="P12" s="31">
        <f t="shared" si="1"/>
        <v>443.93718042366692</v>
      </c>
      <c r="Q12" s="16">
        <f t="shared" si="2"/>
        <v>-241.06281957633308</v>
      </c>
      <c r="R12" s="16">
        <v>443.94</v>
      </c>
      <c r="S12" s="16">
        <f>SUM(R12+S24)</f>
        <v>529.32548376386217</v>
      </c>
      <c r="T12" s="16">
        <f>SUM(Q12+S24)</f>
        <v>-155.67733581247091</v>
      </c>
      <c r="U12" s="16">
        <f>SUM(S12+T21)</f>
        <v>562.63004139274415</v>
      </c>
      <c r="V12" s="12">
        <v>250</v>
      </c>
      <c r="W12" s="41">
        <v>562.63</v>
      </c>
    </row>
    <row r="13" spans="1:23" x14ac:dyDescent="0.25">
      <c r="A13" s="44"/>
      <c r="B13" s="2" t="s">
        <v>26</v>
      </c>
      <c r="C13" s="4">
        <v>3</v>
      </c>
      <c r="D13" s="3">
        <v>3</v>
      </c>
      <c r="E13" s="3">
        <v>25</v>
      </c>
      <c r="F13" s="3">
        <v>0</v>
      </c>
      <c r="G13" s="3">
        <v>10</v>
      </c>
      <c r="H13" s="3">
        <v>10</v>
      </c>
      <c r="I13" s="3">
        <v>0</v>
      </c>
      <c r="J13" s="5">
        <v>10</v>
      </c>
      <c r="K13" s="5">
        <v>6</v>
      </c>
      <c r="L13" s="3">
        <v>0</v>
      </c>
      <c r="M13" s="22">
        <f t="shared" si="0"/>
        <v>67</v>
      </c>
      <c r="N13" s="25">
        <v>300</v>
      </c>
      <c r="O13" s="19">
        <f>M13*L21</f>
        <v>457.59678597516438</v>
      </c>
      <c r="P13" s="31">
        <f t="shared" si="1"/>
        <v>300</v>
      </c>
      <c r="Q13" s="26">
        <f t="shared" si="2"/>
        <v>157.59678597516438</v>
      </c>
      <c r="R13" s="19">
        <v>300</v>
      </c>
      <c r="S13" s="16"/>
      <c r="T13" s="16"/>
      <c r="U13" s="16"/>
      <c r="V13" s="12">
        <v>200</v>
      </c>
      <c r="W13" s="41">
        <v>300</v>
      </c>
    </row>
    <row r="14" spans="1:23" ht="30" x14ac:dyDescent="0.25">
      <c r="A14" s="44"/>
      <c r="B14" s="2" t="s">
        <v>22</v>
      </c>
      <c r="C14" s="4">
        <v>1</v>
      </c>
      <c r="D14" s="3">
        <v>3</v>
      </c>
      <c r="E14" s="3">
        <v>25</v>
      </c>
      <c r="F14" s="3">
        <v>0</v>
      </c>
      <c r="G14" s="3">
        <v>15</v>
      </c>
      <c r="H14" s="3">
        <v>10</v>
      </c>
      <c r="I14" s="3">
        <v>0</v>
      </c>
      <c r="J14" s="5">
        <v>10</v>
      </c>
      <c r="K14" s="5">
        <v>3</v>
      </c>
      <c r="L14" s="3">
        <v>0</v>
      </c>
      <c r="M14" s="22">
        <f t="shared" si="0"/>
        <v>67</v>
      </c>
      <c r="N14" s="25">
        <v>500</v>
      </c>
      <c r="O14" s="19">
        <f>M14*L21</f>
        <v>457.59678597516438</v>
      </c>
      <c r="P14" s="31">
        <f t="shared" si="1"/>
        <v>457.59678597516438</v>
      </c>
      <c r="Q14" s="16">
        <f t="shared" si="2"/>
        <v>-42.40321402483562</v>
      </c>
      <c r="R14" s="16">
        <v>457.6</v>
      </c>
      <c r="S14" s="19">
        <f>SUM(R14+S24)</f>
        <v>542.98548376386213</v>
      </c>
      <c r="T14" s="26">
        <f>SUM(Q14+S24)</f>
        <v>42.982269739026535</v>
      </c>
      <c r="U14" s="16"/>
      <c r="V14" s="12">
        <v>300</v>
      </c>
      <c r="W14" s="41">
        <v>500</v>
      </c>
    </row>
    <row r="15" spans="1:23" x14ac:dyDescent="0.25">
      <c r="A15" s="8" t="s">
        <v>11</v>
      </c>
      <c r="B15" s="1" t="s">
        <v>12</v>
      </c>
      <c r="C15" s="3">
        <v>10</v>
      </c>
      <c r="D15" s="3">
        <v>6</v>
      </c>
      <c r="E15" s="3">
        <v>10</v>
      </c>
      <c r="F15" s="3">
        <v>0</v>
      </c>
      <c r="G15" s="3">
        <v>20</v>
      </c>
      <c r="H15" s="3">
        <v>15</v>
      </c>
      <c r="I15" s="3">
        <v>0</v>
      </c>
      <c r="J15" s="5">
        <v>10</v>
      </c>
      <c r="K15" s="5">
        <v>3</v>
      </c>
      <c r="L15" s="3">
        <v>0</v>
      </c>
      <c r="M15" s="22">
        <f t="shared" si="0"/>
        <v>74</v>
      </c>
      <c r="N15" s="25">
        <v>350</v>
      </c>
      <c r="O15" s="19">
        <f>M15*L21</f>
        <v>505.40540540540542</v>
      </c>
      <c r="P15" s="31">
        <f t="shared" si="1"/>
        <v>350</v>
      </c>
      <c r="Q15" s="26">
        <f t="shared" si="2"/>
        <v>155.40540540540542</v>
      </c>
      <c r="R15" s="19">
        <v>350</v>
      </c>
      <c r="S15" s="16"/>
      <c r="T15" s="16"/>
      <c r="U15" s="16"/>
      <c r="V15" s="12">
        <v>300</v>
      </c>
      <c r="W15" s="41">
        <v>350</v>
      </c>
    </row>
    <row r="16" spans="1:23" x14ac:dyDescent="0.25">
      <c r="A16" s="8" t="s">
        <v>8</v>
      </c>
      <c r="B16" s="2" t="s">
        <v>16</v>
      </c>
      <c r="C16" s="4">
        <v>3</v>
      </c>
      <c r="D16" s="3">
        <v>3</v>
      </c>
      <c r="E16" s="3">
        <v>25</v>
      </c>
      <c r="F16" s="3">
        <v>0</v>
      </c>
      <c r="G16" s="3">
        <v>20</v>
      </c>
      <c r="H16" s="3">
        <v>10</v>
      </c>
      <c r="I16" s="3">
        <v>5</v>
      </c>
      <c r="J16" s="5">
        <v>30</v>
      </c>
      <c r="K16" s="5">
        <v>3</v>
      </c>
      <c r="L16" s="3">
        <v>0</v>
      </c>
      <c r="M16" s="22">
        <f t="shared" si="0"/>
        <v>99</v>
      </c>
      <c r="N16" s="25">
        <v>2000</v>
      </c>
      <c r="O16" s="19">
        <f>M16*L21</f>
        <v>676.15047479912346</v>
      </c>
      <c r="P16" s="31">
        <f t="shared" si="1"/>
        <v>676.15047479912346</v>
      </c>
      <c r="Q16" s="16">
        <f t="shared" si="2"/>
        <v>-1323.8495252008765</v>
      </c>
      <c r="R16" s="16">
        <v>676.15</v>
      </c>
      <c r="S16" s="16">
        <f>SUM(R16+S24)</f>
        <v>761.53548376386209</v>
      </c>
      <c r="T16" s="16">
        <f>SUM(Q16+S24)</f>
        <v>-1238.4640414370144</v>
      </c>
      <c r="U16" s="16">
        <f>SUM(S16+T21)</f>
        <v>794.84004139274407</v>
      </c>
      <c r="V16" s="12">
        <v>2000</v>
      </c>
      <c r="W16" s="41">
        <v>794.84</v>
      </c>
    </row>
    <row r="17" spans="1:23" x14ac:dyDescent="0.25">
      <c r="A17" s="9" t="s">
        <v>24</v>
      </c>
      <c r="B17" s="2" t="s">
        <v>25</v>
      </c>
      <c r="C17" s="4">
        <v>6</v>
      </c>
      <c r="D17" s="3">
        <v>3</v>
      </c>
      <c r="E17" s="3">
        <v>25</v>
      </c>
      <c r="F17" s="3">
        <v>0</v>
      </c>
      <c r="G17" s="3">
        <v>10</v>
      </c>
      <c r="H17" s="3">
        <v>10</v>
      </c>
      <c r="I17" s="3">
        <v>0</v>
      </c>
      <c r="J17" s="5">
        <v>10</v>
      </c>
      <c r="K17" s="5">
        <v>0</v>
      </c>
      <c r="L17" s="3">
        <v>0</v>
      </c>
      <c r="M17" s="22">
        <f t="shared" si="0"/>
        <v>64</v>
      </c>
      <c r="N17" s="25">
        <v>70</v>
      </c>
      <c r="O17" s="19">
        <f>M17*L21</f>
        <v>437.10737764791821</v>
      </c>
      <c r="P17" s="31">
        <f t="shared" si="1"/>
        <v>70</v>
      </c>
      <c r="Q17" s="26">
        <f t="shared" si="2"/>
        <v>367.10737764791821</v>
      </c>
      <c r="R17" s="19">
        <v>70</v>
      </c>
      <c r="S17" s="16"/>
      <c r="T17" s="16"/>
      <c r="U17" s="16"/>
      <c r="V17" s="12">
        <v>150</v>
      </c>
      <c r="W17" s="41">
        <v>70</v>
      </c>
    </row>
    <row r="18" spans="1:23" ht="30" x14ac:dyDescent="0.25">
      <c r="A18" s="9" t="s">
        <v>13</v>
      </c>
      <c r="B18" s="2" t="s">
        <v>14</v>
      </c>
      <c r="C18" s="4">
        <v>6</v>
      </c>
      <c r="D18" s="23">
        <v>6</v>
      </c>
      <c r="E18" s="4">
        <v>20</v>
      </c>
      <c r="F18" s="4">
        <v>0</v>
      </c>
      <c r="G18" s="4">
        <v>10</v>
      </c>
      <c r="H18" s="4">
        <v>15</v>
      </c>
      <c r="I18" s="4">
        <v>0</v>
      </c>
      <c r="J18" s="6">
        <v>20</v>
      </c>
      <c r="K18" s="6">
        <v>3</v>
      </c>
      <c r="L18" s="4">
        <v>0</v>
      </c>
      <c r="M18" s="22">
        <f t="shared" si="0"/>
        <v>80</v>
      </c>
      <c r="N18" s="25">
        <v>600</v>
      </c>
      <c r="O18" s="19">
        <f>M18*L21</f>
        <v>546.38422205989775</v>
      </c>
      <c r="P18" s="31">
        <f t="shared" si="1"/>
        <v>546.38422205989775</v>
      </c>
      <c r="Q18" s="16">
        <f t="shared" si="2"/>
        <v>-53.615777940102248</v>
      </c>
      <c r="R18" s="16">
        <v>546.38</v>
      </c>
      <c r="S18" s="19">
        <f>SUM(R18+S24)</f>
        <v>631.76548376386211</v>
      </c>
      <c r="T18" s="26">
        <f>SUM(Q18+S24)</f>
        <v>31.769705823759907</v>
      </c>
      <c r="U18" s="16"/>
      <c r="V18" s="12">
        <v>500</v>
      </c>
      <c r="W18" s="41">
        <v>600</v>
      </c>
    </row>
    <row r="19" spans="1:23" x14ac:dyDescent="0.25">
      <c r="M19" s="15">
        <f>SUM(M2:M18)</f>
        <v>1369</v>
      </c>
      <c r="O19" s="20">
        <f>SUM(O2:O18)</f>
        <v>9350.0000000000018</v>
      </c>
      <c r="P19" s="32">
        <f>SUM(P2:P18)</f>
        <v>8410.7596785975184</v>
      </c>
      <c r="Q19" s="29">
        <f>SUM(Q2,Q4,Q9,Q13,Q15,Q17)</f>
        <v>939.24032140248369</v>
      </c>
      <c r="R19" s="33">
        <f>SUM(R2:R18)</f>
        <v>8410.75</v>
      </c>
      <c r="S19" s="28"/>
      <c r="T19" s="29">
        <f>SUM(T6,T7,T11,T14,T18)</f>
        <v>199.82734577329188</v>
      </c>
      <c r="U19" s="28"/>
      <c r="V19" s="13">
        <f>SUM(V2:V18)</f>
        <v>9350</v>
      </c>
      <c r="W19" s="41">
        <f>SUM(W2:W18)</f>
        <v>9350</v>
      </c>
    </row>
    <row r="21" spans="1:23" x14ac:dyDescent="0.25">
      <c r="K21" s="35" t="s">
        <v>42</v>
      </c>
      <c r="L21" s="36">
        <f>V19/M19</f>
        <v>6.8298027757487221</v>
      </c>
      <c r="T21" s="34">
        <f>T19/6</f>
        <v>33.30455762888198</v>
      </c>
      <c r="U21" s="28"/>
    </row>
    <row r="22" spans="1:23" ht="16.5" customHeight="1" x14ac:dyDescent="0.25"/>
    <row r="23" spans="1:23" ht="45" x14ac:dyDescent="0.25">
      <c r="P23" s="39" t="s">
        <v>50</v>
      </c>
    </row>
    <row r="24" spans="1:23" ht="75" x14ac:dyDescent="0.25">
      <c r="R24" s="37" t="s">
        <v>51</v>
      </c>
      <c r="S24" s="38">
        <f>Q19/11</f>
        <v>85.385483763862155</v>
      </c>
    </row>
    <row r="31" spans="1:23" ht="15" customHeight="1" x14ac:dyDescent="0.25"/>
  </sheetData>
  <mergeCells count="3">
    <mergeCell ref="A2:A3"/>
    <mergeCell ref="A9:A11"/>
    <mergeCell ref="A12:A14"/>
  </mergeCells>
  <pageMargins left="0.7" right="0.7" top="0.75" bottom="0.75" header="0.3" footer="0.3"/>
  <pageSetup paperSize="9" orientation="portrait" r:id="rId1"/>
  <ignoredErrors>
    <ignoredError sqref="Q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Novak</dc:creator>
  <cp:lastModifiedBy>Lea Bucinel</cp:lastModifiedBy>
  <cp:lastPrinted>2016-04-20T09:50:13Z</cp:lastPrinted>
  <dcterms:created xsi:type="dcterms:W3CDTF">2014-04-08T10:45:13Z</dcterms:created>
  <dcterms:modified xsi:type="dcterms:W3CDTF">2017-04-26T07:12:44Z</dcterms:modified>
</cp:coreProperties>
</file>