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b\Desktop\GOSPODARSTVO\PRAVILNIK ZA JAVNE PRIREDITVE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W19" i="1" l="1"/>
  <c r="M18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V19" i="1" l="1"/>
  <c r="R19" i="1"/>
  <c r="M19" i="1"/>
  <c r="L21" i="1" l="1"/>
  <c r="O12" i="1" s="1"/>
  <c r="O17" i="1" l="1"/>
  <c r="P17" i="1" s="1"/>
  <c r="O8" i="1"/>
  <c r="Q8" i="1" s="1"/>
  <c r="O18" i="1"/>
  <c r="P18" i="1" s="1"/>
  <c r="O6" i="1"/>
  <c r="P6" i="1" s="1"/>
  <c r="P12" i="1"/>
  <c r="Q12" i="1"/>
  <c r="O7" i="1"/>
  <c r="O2" i="1"/>
  <c r="O14" i="1"/>
  <c r="O9" i="1"/>
  <c r="O16" i="1"/>
  <c r="O15" i="1"/>
  <c r="O5" i="1"/>
  <c r="O4" i="1"/>
  <c r="O11" i="1"/>
  <c r="O3" i="1"/>
  <c r="O13" i="1"/>
  <c r="O10" i="1"/>
  <c r="Q17" i="1" l="1"/>
  <c r="P8" i="1"/>
  <c r="Q6" i="1"/>
  <c r="Q18" i="1"/>
  <c r="P5" i="1"/>
  <c r="Q5" i="1"/>
  <c r="P10" i="1"/>
  <c r="Q10" i="1"/>
  <c r="Q11" i="1"/>
  <c r="P11" i="1"/>
  <c r="P13" i="1"/>
  <c r="Q13" i="1"/>
  <c r="P14" i="1"/>
  <c r="Q14" i="1"/>
  <c r="P4" i="1"/>
  <c r="Q4" i="1"/>
  <c r="P9" i="1"/>
  <c r="Q9" i="1"/>
  <c r="P16" i="1"/>
  <c r="Q16" i="1"/>
  <c r="Q7" i="1"/>
  <c r="P7" i="1"/>
  <c r="Q3" i="1"/>
  <c r="P3" i="1"/>
  <c r="Q15" i="1"/>
  <c r="P15" i="1"/>
  <c r="Q2" i="1"/>
  <c r="O19" i="1"/>
  <c r="P2" i="1"/>
  <c r="Q19" i="1" l="1"/>
  <c r="P19" i="1"/>
  <c r="S24" i="1"/>
  <c r="T11" i="1" s="1"/>
  <c r="T6" i="1" l="1"/>
  <c r="T14" i="1"/>
  <c r="T16" i="1"/>
  <c r="T5" i="1"/>
  <c r="T10" i="1"/>
  <c r="T3" i="1"/>
  <c r="S16" i="1"/>
  <c r="S5" i="1"/>
  <c r="S14" i="1"/>
  <c r="S10" i="1"/>
  <c r="S12" i="1"/>
  <c r="S6" i="1"/>
  <c r="S11" i="1"/>
  <c r="S7" i="1"/>
  <c r="S3" i="1"/>
  <c r="S18" i="1"/>
  <c r="S8" i="1"/>
  <c r="T8" i="1"/>
  <c r="T18" i="1"/>
  <c r="T12" i="1"/>
  <c r="T7" i="1"/>
  <c r="T19" i="1" s="1"/>
  <c r="T21" i="1" s="1"/>
  <c r="U6" i="1" l="1"/>
  <c r="U12" i="1"/>
  <c r="U10" i="1" l="1"/>
  <c r="U16" i="1"/>
  <c r="U5" i="1"/>
  <c r="U3" i="1"/>
  <c r="U8" i="1"/>
</calcChain>
</file>

<file path=xl/sharedStrings.xml><?xml version="1.0" encoding="utf-8"?>
<sst xmlns="http://schemas.openxmlformats.org/spreadsheetml/2006/main" count="56" uniqueCount="56">
  <si>
    <t>PRIJAVITELJ</t>
  </si>
  <si>
    <t>NAZIV PRIREDITVE</t>
  </si>
  <si>
    <t>1.1 TRADICIONALNOST PRIREDITVE ALI DOGODKA</t>
  </si>
  <si>
    <t>1.2 TRAJANJE PRIREDITVE ALI DOGODKA</t>
  </si>
  <si>
    <t>1.3 OBSEG PRIREDITVE ALI DOGODKA</t>
  </si>
  <si>
    <t>2. JUBILEJI OZ. OKROGLE OBLETNICE</t>
  </si>
  <si>
    <t>3. PREDVIDENO ŠTEVILO UDELEŽENCEV</t>
  </si>
  <si>
    <t>4. RAVEN AKTIVNOSTI</t>
  </si>
  <si>
    <t>5. PROMOCIJA</t>
  </si>
  <si>
    <t>6. VREDNOST PRIREDITVE</t>
  </si>
  <si>
    <t>7. DELEŽ ZAGOTOVLJENIH LASTNIH SREDSETV</t>
  </si>
  <si>
    <t>8. DODATNE TOČKE (dobrodelni značaj)</t>
  </si>
  <si>
    <t>DOSEŽENE TOČKE (od 182)</t>
  </si>
  <si>
    <t>50% od prijavljene vrednosti prireditve</t>
  </si>
  <si>
    <t>Sredstva po točkah</t>
  </si>
  <si>
    <t>PREDLOG SOFINANCIRANJA</t>
  </si>
  <si>
    <t>OSTANEK SREDSTEV 1. razdelitev</t>
  </si>
  <si>
    <t>Predlog sofinanciranja po 1. delitvi</t>
  </si>
  <si>
    <t>Predlog sofinanciranja po 2. delitvi</t>
  </si>
  <si>
    <t>OSTANEK SREDSTEV 2. razdelitev</t>
  </si>
  <si>
    <t>Predlog sofinanciranja po 3. delitvi</t>
  </si>
  <si>
    <t>UPRAVIČENI STROŠKI v letu 2016</t>
  </si>
  <si>
    <t>KONČNI ZNESEK FINANCIRANJA</t>
  </si>
  <si>
    <t>BK Mirna</t>
  </si>
  <si>
    <t>4. Matjažev pohod po pohodni poti speča lepotica</t>
  </si>
  <si>
    <t>22. TEM Slovenija junior</t>
  </si>
  <si>
    <t>Lions klub Trebnje</t>
  </si>
  <si>
    <t>Delavnica_Varna pot</t>
  </si>
  <si>
    <t>?</t>
  </si>
  <si>
    <t>ŽRK Krka Novo mesto</t>
  </si>
  <si>
    <t>Organizacija 4 prvenstvenih tekem</t>
  </si>
  <si>
    <t>PGD Ševnica</t>
  </si>
  <si>
    <t>Gasilsko tekmovanje "Za pokal občine Mirna"</t>
  </si>
  <si>
    <t>Damjan Zupan-Ranč ALADIN</t>
  </si>
  <si>
    <t>Žive jaslice na ranču Aladin</t>
  </si>
  <si>
    <t>OZ veteranov vojne za SLO Trebnje</t>
  </si>
  <si>
    <t>Slovesnost ob 25. obletnici osamosvojitve SLO</t>
  </si>
  <si>
    <t>Društvo za šport, kulturo in turizem Partizan Mirna</t>
  </si>
  <si>
    <t>Blagoslov starodobnikov</t>
  </si>
  <si>
    <t>Družabni večer</t>
  </si>
  <si>
    <t>Nogometni turnir ob 1000. letnici</t>
  </si>
  <si>
    <t>DU Mirna</t>
  </si>
  <si>
    <t>Pokrajinsko tekmovanje DBK v šahu</t>
  </si>
  <si>
    <t>Balinarski turnir četvork</t>
  </si>
  <si>
    <t>Regijsko srečanje šole zdravja za DBK</t>
  </si>
  <si>
    <t>PGD Selo pri Mirni</t>
  </si>
  <si>
    <t>19. srečanje Selanov</t>
  </si>
  <si>
    <t>SD Zabrdje</t>
  </si>
  <si>
    <t>Srečanje z Majo Vtič</t>
  </si>
  <si>
    <t>KUD KLAS MIRNA</t>
  </si>
  <si>
    <t>Izrezovanje buč na Ševnici</t>
  </si>
  <si>
    <t>Ribiška družina Sevnica</t>
  </si>
  <si>
    <t>Ribiško tekmovanje</t>
  </si>
  <si>
    <t>vrednost točke</t>
  </si>
  <si>
    <t>Ostanek po 1. razdelitvi, ki se enakomerno porazdeli med 11 prijaviteljev</t>
  </si>
  <si>
    <t>ostanek po 1. razdelitvi, ki se dodeli prijavitelju, ki še ni dosegel 50% stopnje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</si>
</sst>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1" fillId="0" borderId="0" xfId="0" applyNumberFormat="1" applyFont="1" applyFill="1"/>
    <xf numFmtId="164" fontId="5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0" fontId="0" fillId="8" borderId="0" xfId="0" applyFill="1" applyBorder="1" applyAlignment="1">
      <alignment vertical="center"/>
    </xf>
    <xf numFmtId="164" fontId="0" fillId="8" borderId="0" xfId="0" applyNumberFormat="1" applyFill="1" applyBorder="1" applyAlignment="1">
      <alignment vertical="center"/>
    </xf>
    <xf numFmtId="164" fontId="0" fillId="8" borderId="0" xfId="0" applyNumberFormat="1" applyFill="1"/>
    <xf numFmtId="0" fontId="0" fillId="9" borderId="0" xfId="0" applyFill="1" applyAlignment="1">
      <alignment wrapText="1"/>
    </xf>
    <xf numFmtId="164" fontId="0" fillId="8" borderId="0" xfId="0" applyNumberFormat="1" applyFill="1" applyAlignment="1">
      <alignment vertical="center" wrapText="1"/>
    </xf>
    <xf numFmtId="164" fontId="0" fillId="8" borderId="0" xfId="0" applyNumberFormat="1" applyFill="1" applyAlignment="1">
      <alignment vertical="center"/>
    </xf>
    <xf numFmtId="2" fontId="2" fillId="10" borderId="1" xfId="0" applyNumberFormat="1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3176</xdr:colOff>
      <xdr:row>19</xdr:row>
      <xdr:rowOff>54429</xdr:rowOff>
    </xdr:from>
    <xdr:to>
      <xdr:col>16</xdr:col>
      <xdr:colOff>367393</xdr:colOff>
      <xdr:row>22</xdr:row>
      <xdr:rowOff>0</xdr:rowOff>
    </xdr:to>
    <xdr:cxnSp macro="">
      <xdr:nvCxnSpPr>
        <xdr:cNvPr id="2" name="Raven puščični konektor 1"/>
        <xdr:cNvCxnSpPr/>
      </xdr:nvCxnSpPr>
      <xdr:spPr>
        <a:xfrm flipH="1">
          <a:off x="16290926" y="5959929"/>
          <a:ext cx="364217" cy="5170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381000</xdr:colOff>
      <xdr:row>18</xdr:row>
      <xdr:rowOff>174625</xdr:rowOff>
    </xdr:from>
    <xdr:to>
      <xdr:col>17</xdr:col>
      <xdr:colOff>394607</xdr:colOff>
      <xdr:row>22</xdr:row>
      <xdr:rowOff>898071</xdr:rowOff>
    </xdr:to>
    <xdr:cxnSp macro="">
      <xdr:nvCxnSpPr>
        <xdr:cNvPr id="3" name="Raven puščični konektor 2"/>
        <xdr:cNvCxnSpPr/>
      </xdr:nvCxnSpPr>
      <xdr:spPr>
        <a:xfrm>
          <a:off x="17485179" y="5889625"/>
          <a:ext cx="13607" cy="148544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873125</xdr:colOff>
      <xdr:row>21</xdr:row>
      <xdr:rowOff>40887</xdr:rowOff>
    </xdr:from>
    <xdr:ext cx="2628861" cy="953466"/>
    <xdr:sp macro="" textlink="">
      <xdr:nvSpPr>
        <xdr:cNvPr id="4" name="PoljeZBesedilom 3"/>
        <xdr:cNvSpPr txBox="1"/>
      </xdr:nvSpPr>
      <xdr:spPr>
        <a:xfrm>
          <a:off x="11341100" y="5946387"/>
          <a:ext cx="2628861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sl-SI" sz="1100"/>
            <a:t>Vrednost točke se izračuna :</a:t>
          </a:r>
        </a:p>
        <a:p>
          <a:pPr algn="ctr"/>
          <a:r>
            <a:rPr lang="sl-SI" sz="1100" u="sng"/>
            <a:t>SKUPNI</a:t>
          </a:r>
          <a:r>
            <a:rPr lang="sl-SI" sz="1100" u="sng" baseline="0"/>
            <a:t> ZNESEK UPRAVIČENIH STROŠKOV  </a:t>
          </a:r>
        </a:p>
        <a:p>
          <a:pPr algn="ctr"/>
          <a:r>
            <a:rPr lang="sl-SI" sz="1100" baseline="0"/>
            <a:t>SKUPNO ŠTEVILO DOSEŽENIH TOČK</a:t>
          </a:r>
        </a:p>
        <a:p>
          <a:pPr algn="ctr"/>
          <a:r>
            <a:rPr lang="sl-SI" sz="1100" baseline="0"/>
            <a:t/>
          </a:r>
          <a:br>
            <a:rPr lang="sl-SI" sz="1100" baseline="0"/>
          </a:br>
          <a:r>
            <a:rPr lang="sl-SI" sz="1100" baseline="0"/>
            <a:t>(9.350,00 /1417,00) = 6,60</a:t>
          </a:r>
        </a:p>
      </xdr:txBody>
    </xdr:sp>
    <xdr:clientData/>
  </xdr:oneCellAnchor>
  <xdr:oneCellAnchor>
    <xdr:from>
      <xdr:col>20</xdr:col>
      <xdr:colOff>853168</xdr:colOff>
      <xdr:row>22</xdr:row>
      <xdr:rowOff>120519</xdr:rowOff>
    </xdr:from>
    <xdr:ext cx="2212975" cy="691374"/>
    <xdr:sp macro="" textlink="">
      <xdr:nvSpPr>
        <xdr:cNvPr id="6" name="PoljeZBesedilom 5"/>
        <xdr:cNvSpPr txBox="1"/>
      </xdr:nvSpPr>
      <xdr:spPr>
        <a:xfrm>
          <a:off x="21141418" y="6597519"/>
          <a:ext cx="2212975" cy="69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sl-SI" sz="1100"/>
            <a:t>Ostanek sredstev po 2. razdelitvi, </a:t>
          </a:r>
        </a:p>
        <a:p>
          <a:r>
            <a:rPr lang="sl-SI" sz="1100"/>
            <a:t>ki se enakomerno porazdeli med 6 prijaviteljev.</a:t>
          </a:r>
        </a:p>
      </xdr:txBody>
    </xdr:sp>
    <xdr:clientData/>
  </xdr:oneCellAnchor>
  <xdr:twoCellAnchor>
    <xdr:from>
      <xdr:col>19</xdr:col>
      <xdr:colOff>299357</xdr:colOff>
      <xdr:row>18</xdr:row>
      <xdr:rowOff>149679</xdr:rowOff>
    </xdr:from>
    <xdr:to>
      <xdr:col>19</xdr:col>
      <xdr:colOff>303893</xdr:colOff>
      <xdr:row>20</xdr:row>
      <xdr:rowOff>45357</xdr:rowOff>
    </xdr:to>
    <xdr:cxnSp macro="">
      <xdr:nvCxnSpPr>
        <xdr:cNvPr id="7" name="Raven puščični konektor 6"/>
        <xdr:cNvCxnSpPr/>
      </xdr:nvCxnSpPr>
      <xdr:spPr>
        <a:xfrm>
          <a:off x="19145250" y="5864679"/>
          <a:ext cx="4536" cy="27667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583747</xdr:colOff>
      <xdr:row>20</xdr:row>
      <xdr:rowOff>111902</xdr:rowOff>
    </xdr:from>
    <xdr:ext cx="2212975" cy="691374"/>
    <xdr:sp macro="" textlink="">
      <xdr:nvSpPr>
        <xdr:cNvPr id="8" name="PoljeZBesedilom 7"/>
        <xdr:cNvSpPr txBox="1"/>
      </xdr:nvSpPr>
      <xdr:spPr>
        <a:xfrm>
          <a:off x="19211926" y="5826902"/>
          <a:ext cx="2212975" cy="69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sl-SI" sz="1100"/>
            <a:t>Ostanek sredstev po 2. razdelitvi, </a:t>
          </a:r>
        </a:p>
        <a:p>
          <a:r>
            <a:rPr lang="sl-SI" sz="1100"/>
            <a:t>ki se dodeli prijavitelju, ki še ni dosegel 50%</a:t>
          </a:r>
          <a:r>
            <a:rPr lang="sl-SI" sz="1100" baseline="0"/>
            <a:t> stopnje financiranja.</a:t>
          </a:r>
        </a:p>
      </xdr:txBody>
    </xdr:sp>
    <xdr:clientData/>
  </xdr:oneCellAnchor>
  <xdr:twoCellAnchor>
    <xdr:from>
      <xdr:col>20</xdr:col>
      <xdr:colOff>57151</xdr:colOff>
      <xdr:row>19</xdr:row>
      <xdr:rowOff>16329</xdr:rowOff>
    </xdr:from>
    <xdr:to>
      <xdr:col>21</xdr:col>
      <xdr:colOff>217714</xdr:colOff>
      <xdr:row>22</xdr:row>
      <xdr:rowOff>149679</xdr:rowOff>
    </xdr:to>
    <xdr:cxnSp macro="">
      <xdr:nvCxnSpPr>
        <xdr:cNvPr id="12" name="Raven puščični konektor 11"/>
        <xdr:cNvCxnSpPr/>
      </xdr:nvCxnSpPr>
      <xdr:spPr>
        <a:xfrm>
          <a:off x="20345401" y="5921829"/>
          <a:ext cx="1031420" cy="7048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A4" zoomScale="70" zoomScaleNormal="70" workbookViewId="0">
      <selection activeCell="D23" sqref="D23"/>
    </sheetView>
  </sheetViews>
  <sheetFormatPr defaultRowHeight="15" x14ac:dyDescent="0.25"/>
  <cols>
    <col min="1" max="1" width="47.140625" bestFit="1" customWidth="1"/>
    <col min="2" max="2" width="32.140625" bestFit="1" customWidth="1"/>
    <col min="3" max="3" width="12.42578125" bestFit="1" customWidth="1"/>
    <col min="4" max="4" width="14.85546875" bestFit="1" customWidth="1"/>
    <col min="5" max="5" width="11.5703125" bestFit="1" customWidth="1"/>
    <col min="6" max="6" width="13" bestFit="1" customWidth="1"/>
    <col min="7" max="7" width="12.85546875" bestFit="1" customWidth="1"/>
    <col min="8" max="8" width="12" bestFit="1" customWidth="1"/>
    <col min="9" max="9" width="11.7109375" bestFit="1" customWidth="1"/>
    <col min="11" max="11" width="14.28515625" bestFit="1" customWidth="1"/>
    <col min="14" max="15" width="11.140625" bestFit="1" customWidth="1"/>
    <col min="16" max="16" width="17.140625" bestFit="1" customWidth="1"/>
    <col min="17" max="17" width="12.140625" customWidth="1"/>
    <col min="18" max="19" width="17.7109375" bestFit="1" customWidth="1"/>
    <col min="20" max="20" width="12.140625" bestFit="1" customWidth="1"/>
    <col min="21" max="21" width="13" bestFit="1" customWidth="1"/>
    <col min="22" max="22" width="12.140625" bestFit="1" customWidth="1"/>
    <col min="23" max="23" width="15.42578125" bestFit="1" customWidth="1"/>
  </cols>
  <sheetData>
    <row r="1" spans="1:23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8" t="s">
        <v>22</v>
      </c>
    </row>
    <row r="2" spans="1:23" ht="30" x14ac:dyDescent="0.25">
      <c r="A2" s="41" t="s">
        <v>23</v>
      </c>
      <c r="B2" s="9" t="s">
        <v>24</v>
      </c>
      <c r="C2" s="10">
        <v>3</v>
      </c>
      <c r="D2" s="11">
        <v>6</v>
      </c>
      <c r="E2" s="11">
        <v>25</v>
      </c>
      <c r="F2" s="11">
        <v>0</v>
      </c>
      <c r="G2" s="11">
        <v>5</v>
      </c>
      <c r="H2" s="11">
        <v>10</v>
      </c>
      <c r="I2" s="11">
        <v>0</v>
      </c>
      <c r="J2" s="39">
        <v>10</v>
      </c>
      <c r="K2" s="39">
        <v>5</v>
      </c>
      <c r="L2" s="11">
        <v>0</v>
      </c>
      <c r="M2" s="38">
        <f t="shared" ref="M2:M18" si="0">SUM(C2:L2)</f>
        <v>64</v>
      </c>
      <c r="N2" s="12">
        <v>400</v>
      </c>
      <c r="O2" s="13">
        <f>M2*L21</f>
        <v>422.30063514467184</v>
      </c>
      <c r="P2" s="14">
        <f t="shared" ref="P2:P18" si="1">IF(O2&lt;N2,O2,N2)</f>
        <v>400</v>
      </c>
      <c r="Q2" s="15">
        <f>O2-N2</f>
        <v>22.300635144671844</v>
      </c>
      <c r="R2" s="13">
        <v>400</v>
      </c>
      <c r="S2" s="16"/>
      <c r="T2" s="16"/>
      <c r="U2" s="16"/>
      <c r="V2" s="17">
        <v>300</v>
      </c>
      <c r="W2" s="18">
        <v>400</v>
      </c>
    </row>
    <row r="3" spans="1:23" x14ac:dyDescent="0.25">
      <c r="A3" s="41"/>
      <c r="B3" s="9" t="s">
        <v>25</v>
      </c>
      <c r="C3" s="10">
        <v>10</v>
      </c>
      <c r="D3" s="11">
        <v>10</v>
      </c>
      <c r="E3" s="11">
        <v>25</v>
      </c>
      <c r="F3" s="11">
        <v>0</v>
      </c>
      <c r="G3" s="11">
        <v>20</v>
      </c>
      <c r="H3" s="11">
        <v>20</v>
      </c>
      <c r="I3" s="11">
        <v>0</v>
      </c>
      <c r="J3" s="39">
        <v>30</v>
      </c>
      <c r="K3" s="39">
        <v>20</v>
      </c>
      <c r="L3" s="11">
        <v>0</v>
      </c>
      <c r="M3" s="38">
        <f t="shared" si="0"/>
        <v>135</v>
      </c>
      <c r="N3" s="12">
        <v>6000</v>
      </c>
      <c r="O3" s="13">
        <f>M3*L21</f>
        <v>890.79040225829215</v>
      </c>
      <c r="P3" s="14">
        <f t="shared" si="1"/>
        <v>890.79040225829215</v>
      </c>
      <c r="Q3" s="16">
        <f t="shared" ref="Q3:Q18" si="2">O3-N3</f>
        <v>-5109.2095977417075</v>
      </c>
      <c r="R3" s="16">
        <v>890.79</v>
      </c>
      <c r="S3" s="16">
        <f>SUM(S24+R3)</f>
        <v>973.67702123564504</v>
      </c>
      <c r="T3" s="16">
        <f>SUM(Q3+S24)</f>
        <v>-5026.3225765060624</v>
      </c>
      <c r="U3" s="16">
        <f>SUM(S3+T21)</f>
        <v>995.99818630910363</v>
      </c>
      <c r="V3" s="17">
        <v>800</v>
      </c>
      <c r="W3" s="18">
        <v>996</v>
      </c>
    </row>
    <row r="4" spans="1:23" x14ac:dyDescent="0.25">
      <c r="A4" s="1" t="s">
        <v>26</v>
      </c>
      <c r="B4" s="19" t="s">
        <v>27</v>
      </c>
      <c r="C4" s="11" t="s">
        <v>28</v>
      </c>
      <c r="D4" s="11">
        <v>3</v>
      </c>
      <c r="E4" s="11">
        <v>20</v>
      </c>
      <c r="F4" s="11">
        <v>0</v>
      </c>
      <c r="G4" s="11">
        <v>5</v>
      </c>
      <c r="H4" s="11">
        <v>10</v>
      </c>
      <c r="I4" s="11">
        <v>0</v>
      </c>
      <c r="J4" s="39">
        <v>10</v>
      </c>
      <c r="K4" s="39">
        <v>0</v>
      </c>
      <c r="L4" s="11">
        <v>0</v>
      </c>
      <c r="M4" s="38">
        <f t="shared" si="0"/>
        <v>48</v>
      </c>
      <c r="N4" s="12">
        <v>200</v>
      </c>
      <c r="O4" s="13">
        <f>M4*L21</f>
        <v>316.7254763585039</v>
      </c>
      <c r="P4" s="14">
        <f t="shared" si="1"/>
        <v>200</v>
      </c>
      <c r="Q4" s="15">
        <f t="shared" si="2"/>
        <v>116.7254763585039</v>
      </c>
      <c r="R4" s="13">
        <v>200</v>
      </c>
      <c r="S4" s="16"/>
      <c r="T4" s="16"/>
      <c r="U4" s="16"/>
      <c r="V4" s="17">
        <v>300</v>
      </c>
      <c r="W4" s="18">
        <v>200</v>
      </c>
    </row>
    <row r="5" spans="1:23" x14ac:dyDescent="0.25">
      <c r="A5" s="1" t="s">
        <v>29</v>
      </c>
      <c r="B5" s="19" t="s">
        <v>30</v>
      </c>
      <c r="C5" s="10">
        <v>10</v>
      </c>
      <c r="D5" s="11">
        <v>10</v>
      </c>
      <c r="E5" s="11">
        <v>20</v>
      </c>
      <c r="F5" s="11">
        <v>0</v>
      </c>
      <c r="G5" s="11">
        <v>10</v>
      </c>
      <c r="H5" s="11">
        <v>15</v>
      </c>
      <c r="I5" s="11">
        <v>0</v>
      </c>
      <c r="J5" s="39">
        <v>30</v>
      </c>
      <c r="K5" s="39">
        <v>20</v>
      </c>
      <c r="L5" s="11">
        <v>0</v>
      </c>
      <c r="M5" s="38">
        <f t="shared" si="0"/>
        <v>115</v>
      </c>
      <c r="N5" s="12">
        <v>15000</v>
      </c>
      <c r="O5" s="13">
        <f>M5*L21</f>
        <v>758.8214537755822</v>
      </c>
      <c r="P5" s="14">
        <f t="shared" si="1"/>
        <v>758.8214537755822</v>
      </c>
      <c r="Q5" s="16">
        <f t="shared" si="2"/>
        <v>-14241.178546224417</v>
      </c>
      <c r="R5" s="16">
        <v>758.82</v>
      </c>
      <c r="S5" s="16">
        <f>SUM(R5+S24)</f>
        <v>841.70702123564513</v>
      </c>
      <c r="T5" s="16">
        <f>SUM(Q5+S24)</f>
        <v>-14158.291524988772</v>
      </c>
      <c r="U5" s="16">
        <f>SUM(S5+T21)</f>
        <v>864.02818630910383</v>
      </c>
      <c r="V5" s="17">
        <v>1000</v>
      </c>
      <c r="W5" s="18">
        <v>864.03</v>
      </c>
    </row>
    <row r="6" spans="1:23" ht="30" x14ac:dyDescent="0.25">
      <c r="A6" s="20" t="s">
        <v>31</v>
      </c>
      <c r="B6" s="9" t="s">
        <v>32</v>
      </c>
      <c r="C6" s="10">
        <v>6</v>
      </c>
      <c r="D6" s="11">
        <v>6</v>
      </c>
      <c r="E6" s="11">
        <v>25</v>
      </c>
      <c r="F6" s="11">
        <v>0</v>
      </c>
      <c r="G6" s="11">
        <v>15</v>
      </c>
      <c r="H6" s="11">
        <v>15</v>
      </c>
      <c r="I6" s="11">
        <v>0</v>
      </c>
      <c r="J6" s="39">
        <v>20</v>
      </c>
      <c r="K6" s="39">
        <v>5</v>
      </c>
      <c r="L6" s="11">
        <v>0</v>
      </c>
      <c r="M6" s="38">
        <f t="shared" si="0"/>
        <v>92</v>
      </c>
      <c r="N6" s="12">
        <v>700</v>
      </c>
      <c r="O6" s="13">
        <f>M6*L21</f>
        <v>607.05716302046574</v>
      </c>
      <c r="P6" s="14">
        <f t="shared" si="1"/>
        <v>607.05716302046574</v>
      </c>
      <c r="Q6" s="16">
        <f t="shared" si="2"/>
        <v>-92.942836979534263</v>
      </c>
      <c r="R6" s="16">
        <v>607.05999999999995</v>
      </c>
      <c r="S6" s="13">
        <f>SUM(R6+S24)</f>
        <v>689.94702123564502</v>
      </c>
      <c r="T6" s="16">
        <f>SUM(Q6+S24)</f>
        <v>-10.055815743889184</v>
      </c>
      <c r="U6" s="16">
        <f>SUM(S6+T21)</f>
        <v>712.26818630910361</v>
      </c>
      <c r="V6" s="17">
        <v>700</v>
      </c>
      <c r="W6" s="18">
        <v>712.27</v>
      </c>
    </row>
    <row r="7" spans="1:23" x14ac:dyDescent="0.25">
      <c r="A7" s="2" t="s">
        <v>33</v>
      </c>
      <c r="B7" s="9" t="s">
        <v>34</v>
      </c>
      <c r="C7" s="10">
        <v>6</v>
      </c>
      <c r="D7" s="11">
        <v>3</v>
      </c>
      <c r="E7" s="11">
        <v>25</v>
      </c>
      <c r="F7" s="11">
        <v>0</v>
      </c>
      <c r="G7" s="11">
        <v>20</v>
      </c>
      <c r="H7" s="11">
        <v>10</v>
      </c>
      <c r="I7" s="11">
        <v>0</v>
      </c>
      <c r="J7" s="39">
        <v>20</v>
      </c>
      <c r="K7" s="39">
        <v>5</v>
      </c>
      <c r="L7" s="21">
        <v>0</v>
      </c>
      <c r="M7" s="38">
        <f t="shared" si="0"/>
        <v>89</v>
      </c>
      <c r="N7" s="12">
        <v>600</v>
      </c>
      <c r="O7" s="13">
        <f>M7*L21</f>
        <v>587.26182074805934</v>
      </c>
      <c r="P7" s="14">
        <f t="shared" si="1"/>
        <v>587.26182074805934</v>
      </c>
      <c r="Q7" s="16">
        <f t="shared" si="2"/>
        <v>-12.738179251940664</v>
      </c>
      <c r="R7" s="16">
        <v>587.26</v>
      </c>
      <c r="S7" s="13">
        <f>SUM(R7+S24)</f>
        <v>670.14702123564507</v>
      </c>
      <c r="T7" s="15">
        <f>SUM(Q7+S24)</f>
        <v>70.148841983704415</v>
      </c>
      <c r="U7" s="16"/>
      <c r="V7" s="17">
        <v>200</v>
      </c>
      <c r="W7" s="18">
        <v>600</v>
      </c>
    </row>
    <row r="8" spans="1:23" ht="30" x14ac:dyDescent="0.25">
      <c r="A8" s="2" t="s">
        <v>35</v>
      </c>
      <c r="B8" s="9" t="s">
        <v>36</v>
      </c>
      <c r="C8" s="10">
        <v>10</v>
      </c>
      <c r="D8" s="11">
        <v>3</v>
      </c>
      <c r="E8" s="11">
        <v>5</v>
      </c>
      <c r="F8" s="11">
        <v>0</v>
      </c>
      <c r="G8" s="11">
        <v>15</v>
      </c>
      <c r="H8" s="11">
        <v>20</v>
      </c>
      <c r="I8" s="11">
        <v>0</v>
      </c>
      <c r="J8" s="39">
        <v>30</v>
      </c>
      <c r="K8" s="39">
        <v>15</v>
      </c>
      <c r="L8" s="11">
        <v>0</v>
      </c>
      <c r="M8" s="38">
        <f t="shared" si="0"/>
        <v>98</v>
      </c>
      <c r="N8" s="12">
        <v>2250</v>
      </c>
      <c r="O8" s="13">
        <f>M8*L21</f>
        <v>646.64784756527877</v>
      </c>
      <c r="P8" s="14">
        <f t="shared" si="1"/>
        <v>646.64784756527877</v>
      </c>
      <c r="Q8" s="16">
        <f t="shared" si="2"/>
        <v>-1603.3521524347211</v>
      </c>
      <c r="R8" s="16">
        <v>646.65</v>
      </c>
      <c r="S8" s="16">
        <f>SUM(R8+S24)</f>
        <v>729.53702123564506</v>
      </c>
      <c r="T8" s="16">
        <f>SUM(Q8+S24)</f>
        <v>-1520.465131199076</v>
      </c>
      <c r="U8" s="16">
        <f>SUM(S8+T21)</f>
        <v>751.85818630910376</v>
      </c>
      <c r="V8" s="17">
        <v>400</v>
      </c>
      <c r="W8" s="18">
        <v>751.86</v>
      </c>
    </row>
    <row r="9" spans="1:23" x14ac:dyDescent="0.25">
      <c r="A9" s="42" t="s">
        <v>37</v>
      </c>
      <c r="B9" s="9" t="s">
        <v>38</v>
      </c>
      <c r="C9" s="10">
        <v>10</v>
      </c>
      <c r="D9" s="11">
        <v>6</v>
      </c>
      <c r="E9" s="11">
        <v>25</v>
      </c>
      <c r="F9" s="11">
        <v>5</v>
      </c>
      <c r="G9" s="11">
        <v>15</v>
      </c>
      <c r="H9" s="11">
        <v>15</v>
      </c>
      <c r="I9" s="11">
        <v>0</v>
      </c>
      <c r="J9" s="39">
        <v>10</v>
      </c>
      <c r="K9" s="39">
        <v>5</v>
      </c>
      <c r="L9" s="11">
        <v>0</v>
      </c>
      <c r="M9" s="38">
        <f t="shared" si="0"/>
        <v>91</v>
      </c>
      <c r="N9" s="12">
        <v>500</v>
      </c>
      <c r="O9" s="13">
        <f>M9*L21</f>
        <v>600.45871559633031</v>
      </c>
      <c r="P9" s="14">
        <f t="shared" si="1"/>
        <v>500</v>
      </c>
      <c r="Q9" s="15">
        <f t="shared" si="2"/>
        <v>100.45871559633031</v>
      </c>
      <c r="R9" s="13">
        <v>500</v>
      </c>
      <c r="S9" s="16"/>
      <c r="T9" s="16"/>
      <c r="U9" s="16"/>
      <c r="V9" s="17">
        <v>400</v>
      </c>
      <c r="W9" s="18">
        <v>500</v>
      </c>
    </row>
    <row r="10" spans="1:23" x14ac:dyDescent="0.25">
      <c r="A10" s="42"/>
      <c r="B10" s="9" t="s">
        <v>39</v>
      </c>
      <c r="C10" s="10">
        <v>3</v>
      </c>
      <c r="D10" s="11">
        <v>3</v>
      </c>
      <c r="E10" s="11">
        <v>25</v>
      </c>
      <c r="F10" s="11">
        <v>0</v>
      </c>
      <c r="G10" s="11">
        <v>5</v>
      </c>
      <c r="H10" s="11">
        <v>10</v>
      </c>
      <c r="I10" s="11">
        <v>0</v>
      </c>
      <c r="J10" s="39">
        <v>20</v>
      </c>
      <c r="K10" s="39">
        <v>5</v>
      </c>
      <c r="L10" s="11">
        <v>0</v>
      </c>
      <c r="M10" s="38">
        <f t="shared" si="0"/>
        <v>71</v>
      </c>
      <c r="N10" s="12">
        <v>700</v>
      </c>
      <c r="O10" s="13">
        <f>M10*L21</f>
        <v>468.4897671136203</v>
      </c>
      <c r="P10" s="14">
        <f t="shared" si="1"/>
        <v>468.4897671136203</v>
      </c>
      <c r="Q10" s="16">
        <f t="shared" si="2"/>
        <v>-231.5102328863797</v>
      </c>
      <c r="R10" s="16">
        <v>468.49</v>
      </c>
      <c r="S10" s="16">
        <f>SUM(R10+S24)</f>
        <v>551.37702123564509</v>
      </c>
      <c r="T10" s="16">
        <f>SUM(Q10+S24)</f>
        <v>-148.62321165073462</v>
      </c>
      <c r="U10" s="16">
        <f>SUM(S10+T21)</f>
        <v>573.69818630910368</v>
      </c>
      <c r="V10" s="17">
        <v>700</v>
      </c>
      <c r="W10" s="18">
        <v>573.70000000000005</v>
      </c>
    </row>
    <row r="11" spans="1:23" x14ac:dyDescent="0.25">
      <c r="A11" s="42"/>
      <c r="B11" s="9" t="s">
        <v>40</v>
      </c>
      <c r="C11" s="10">
        <v>1</v>
      </c>
      <c r="D11" s="11">
        <v>6</v>
      </c>
      <c r="E11" s="11">
        <v>25</v>
      </c>
      <c r="F11" s="11">
        <v>0</v>
      </c>
      <c r="G11" s="11">
        <v>20</v>
      </c>
      <c r="H11" s="11">
        <v>10</v>
      </c>
      <c r="I11" s="11">
        <v>0</v>
      </c>
      <c r="J11" s="39">
        <v>20</v>
      </c>
      <c r="K11" s="39">
        <v>0</v>
      </c>
      <c r="L11" s="11">
        <v>0</v>
      </c>
      <c r="M11" s="38">
        <f t="shared" si="0"/>
        <v>82</v>
      </c>
      <c r="N11" s="12">
        <v>600</v>
      </c>
      <c r="O11" s="13">
        <f>M11*L21</f>
        <v>541.07268877911076</v>
      </c>
      <c r="P11" s="14">
        <f t="shared" si="1"/>
        <v>541.07268877911076</v>
      </c>
      <c r="Q11" s="16">
        <f t="shared" si="2"/>
        <v>-58.927311220889237</v>
      </c>
      <c r="R11" s="16">
        <v>541.07000000000005</v>
      </c>
      <c r="S11" s="13">
        <f>SUM(R11+S24)</f>
        <v>623.95702123564513</v>
      </c>
      <c r="T11" s="15">
        <f>SUM(Q11+S24)</f>
        <v>23.959710014755842</v>
      </c>
      <c r="U11" s="16"/>
      <c r="V11" s="17">
        <v>850</v>
      </c>
      <c r="W11" s="18">
        <v>600</v>
      </c>
    </row>
    <row r="12" spans="1:23" ht="30" x14ac:dyDescent="0.25">
      <c r="A12" s="42" t="s">
        <v>41</v>
      </c>
      <c r="B12" s="22" t="s">
        <v>42</v>
      </c>
      <c r="C12" s="10">
        <v>3</v>
      </c>
      <c r="D12" s="11">
        <v>6</v>
      </c>
      <c r="E12" s="11">
        <v>10</v>
      </c>
      <c r="F12" s="11">
        <v>0</v>
      </c>
      <c r="G12" s="11">
        <v>5</v>
      </c>
      <c r="H12" s="11">
        <v>15</v>
      </c>
      <c r="I12" s="11">
        <v>0</v>
      </c>
      <c r="J12" s="39">
        <v>20</v>
      </c>
      <c r="K12" s="39">
        <v>10</v>
      </c>
      <c r="L12" s="11">
        <v>0</v>
      </c>
      <c r="M12" s="38">
        <f t="shared" si="0"/>
        <v>69</v>
      </c>
      <c r="N12" s="12">
        <v>685</v>
      </c>
      <c r="O12" s="13">
        <f>M12*L21</f>
        <v>455.29287226534933</v>
      </c>
      <c r="P12" s="14">
        <f t="shared" si="1"/>
        <v>455.29287226534933</v>
      </c>
      <c r="Q12" s="16">
        <f t="shared" si="2"/>
        <v>-229.70712773465067</v>
      </c>
      <c r="R12" s="16">
        <v>455.29</v>
      </c>
      <c r="S12" s="16">
        <f>SUM(R12+S24)</f>
        <v>538.17702123564504</v>
      </c>
      <c r="T12" s="16">
        <f>SUM(Q12+S24)</f>
        <v>-146.82010649900559</v>
      </c>
      <c r="U12" s="16">
        <f>SUM(S12+T21)</f>
        <v>560.49818630910363</v>
      </c>
      <c r="V12" s="17">
        <v>250</v>
      </c>
      <c r="W12" s="18">
        <v>560.5</v>
      </c>
    </row>
    <row r="13" spans="1:23" x14ac:dyDescent="0.25">
      <c r="A13" s="42"/>
      <c r="B13" s="9" t="s">
        <v>43</v>
      </c>
      <c r="C13" s="10">
        <v>3</v>
      </c>
      <c r="D13" s="11">
        <v>3</v>
      </c>
      <c r="E13" s="11">
        <v>25</v>
      </c>
      <c r="F13" s="11">
        <v>0</v>
      </c>
      <c r="G13" s="11">
        <v>10</v>
      </c>
      <c r="H13" s="11">
        <v>10</v>
      </c>
      <c r="I13" s="11">
        <v>0</v>
      </c>
      <c r="J13" s="39">
        <v>10</v>
      </c>
      <c r="K13" s="39">
        <v>10</v>
      </c>
      <c r="L13" s="11">
        <v>0</v>
      </c>
      <c r="M13" s="38">
        <f t="shared" si="0"/>
        <v>71</v>
      </c>
      <c r="N13" s="12">
        <v>300</v>
      </c>
      <c r="O13" s="13">
        <f>M13*L21</f>
        <v>468.4897671136203</v>
      </c>
      <c r="P13" s="14">
        <f t="shared" si="1"/>
        <v>300</v>
      </c>
      <c r="Q13" s="15">
        <f t="shared" si="2"/>
        <v>168.4897671136203</v>
      </c>
      <c r="R13" s="13">
        <v>300</v>
      </c>
      <c r="S13" s="16"/>
      <c r="T13" s="16"/>
      <c r="U13" s="16"/>
      <c r="V13" s="17">
        <v>200</v>
      </c>
      <c r="W13" s="18">
        <v>300</v>
      </c>
    </row>
    <row r="14" spans="1:23" ht="30" x14ac:dyDescent="0.25">
      <c r="A14" s="42"/>
      <c r="B14" s="9" t="s">
        <v>44</v>
      </c>
      <c r="C14" s="10">
        <v>1</v>
      </c>
      <c r="D14" s="11">
        <v>3</v>
      </c>
      <c r="E14" s="11">
        <v>25</v>
      </c>
      <c r="F14" s="11">
        <v>0</v>
      </c>
      <c r="G14" s="11">
        <v>15</v>
      </c>
      <c r="H14" s="11">
        <v>10</v>
      </c>
      <c r="I14" s="11">
        <v>0</v>
      </c>
      <c r="J14" s="39">
        <v>10</v>
      </c>
      <c r="K14" s="39">
        <v>5</v>
      </c>
      <c r="L14" s="11">
        <v>0</v>
      </c>
      <c r="M14" s="38">
        <f t="shared" si="0"/>
        <v>69</v>
      </c>
      <c r="N14" s="12">
        <v>500</v>
      </c>
      <c r="O14" s="13">
        <f>M14*L21</f>
        <v>455.29287226534933</v>
      </c>
      <c r="P14" s="14">
        <f t="shared" si="1"/>
        <v>455.29287226534933</v>
      </c>
      <c r="Q14" s="16">
        <f t="shared" si="2"/>
        <v>-44.707127734650669</v>
      </c>
      <c r="R14" s="16">
        <v>455.29</v>
      </c>
      <c r="S14" s="13">
        <f>SUM(R14+S24)</f>
        <v>538.17702123564504</v>
      </c>
      <c r="T14" s="15">
        <f>SUM(Q14+S24)</f>
        <v>38.17989350099441</v>
      </c>
      <c r="U14" s="16"/>
      <c r="V14" s="17">
        <v>300</v>
      </c>
      <c r="W14" s="18">
        <v>500</v>
      </c>
    </row>
    <row r="15" spans="1:23" x14ac:dyDescent="0.25">
      <c r="A15" s="1" t="s">
        <v>45</v>
      </c>
      <c r="B15" s="19" t="s">
        <v>46</v>
      </c>
      <c r="C15" s="11">
        <v>10</v>
      </c>
      <c r="D15" s="11">
        <v>6</v>
      </c>
      <c r="E15" s="11">
        <v>10</v>
      </c>
      <c r="F15" s="11">
        <v>0</v>
      </c>
      <c r="G15" s="11">
        <v>20</v>
      </c>
      <c r="H15" s="11">
        <v>15</v>
      </c>
      <c r="I15" s="11">
        <v>0</v>
      </c>
      <c r="J15" s="39">
        <v>10</v>
      </c>
      <c r="K15" s="39">
        <v>5</v>
      </c>
      <c r="L15" s="11">
        <v>0</v>
      </c>
      <c r="M15" s="38">
        <f t="shared" si="0"/>
        <v>76</v>
      </c>
      <c r="N15" s="12">
        <v>350</v>
      </c>
      <c r="O15" s="13">
        <f>M15*L21</f>
        <v>501.48200423429779</v>
      </c>
      <c r="P15" s="14">
        <f t="shared" si="1"/>
        <v>350</v>
      </c>
      <c r="Q15" s="15">
        <f t="shared" si="2"/>
        <v>151.48200423429779</v>
      </c>
      <c r="R15" s="13">
        <v>350</v>
      </c>
      <c r="S15" s="16"/>
      <c r="T15" s="16"/>
      <c r="U15" s="16"/>
      <c r="V15" s="17">
        <v>300</v>
      </c>
      <c r="W15" s="18">
        <v>350</v>
      </c>
    </row>
    <row r="16" spans="1:23" x14ac:dyDescent="0.25">
      <c r="A16" s="1" t="s">
        <v>47</v>
      </c>
      <c r="B16" s="9" t="s">
        <v>48</v>
      </c>
      <c r="C16" s="10">
        <v>3</v>
      </c>
      <c r="D16" s="11">
        <v>3</v>
      </c>
      <c r="E16" s="11">
        <v>25</v>
      </c>
      <c r="F16" s="11">
        <v>0</v>
      </c>
      <c r="G16" s="11">
        <v>20</v>
      </c>
      <c r="H16" s="11">
        <v>10</v>
      </c>
      <c r="I16" s="11">
        <v>5</v>
      </c>
      <c r="J16" s="39">
        <v>30</v>
      </c>
      <c r="K16" s="39">
        <v>5</v>
      </c>
      <c r="L16" s="11">
        <v>0</v>
      </c>
      <c r="M16" s="38">
        <f t="shared" si="0"/>
        <v>101</v>
      </c>
      <c r="N16" s="12">
        <v>2000</v>
      </c>
      <c r="O16" s="13">
        <f>M16*L21</f>
        <v>666.44318983768528</v>
      </c>
      <c r="P16" s="14">
        <f t="shared" si="1"/>
        <v>666.44318983768528</v>
      </c>
      <c r="Q16" s="16">
        <f t="shared" si="2"/>
        <v>-1333.5568101623148</v>
      </c>
      <c r="R16" s="16">
        <v>666.44</v>
      </c>
      <c r="S16" s="16">
        <f>SUM(R16+S24)</f>
        <v>749.32702123564513</v>
      </c>
      <c r="T16" s="16">
        <f>SUM(Q16+S24)</f>
        <v>-1250.6697889266698</v>
      </c>
      <c r="U16" s="16">
        <f>SUM(S16+T21)</f>
        <v>771.64818630910372</v>
      </c>
      <c r="V16" s="17">
        <v>2000</v>
      </c>
      <c r="W16" s="18">
        <v>771.65</v>
      </c>
    </row>
    <row r="17" spans="1:23" x14ac:dyDescent="0.25">
      <c r="A17" s="2" t="s">
        <v>49</v>
      </c>
      <c r="B17" s="9" t="s">
        <v>50</v>
      </c>
      <c r="C17" s="10">
        <v>6</v>
      </c>
      <c r="D17" s="11">
        <v>3</v>
      </c>
      <c r="E17" s="11">
        <v>25</v>
      </c>
      <c r="F17" s="11">
        <v>0</v>
      </c>
      <c r="G17" s="11">
        <v>10</v>
      </c>
      <c r="H17" s="11">
        <v>10</v>
      </c>
      <c r="I17" s="11">
        <v>0</v>
      </c>
      <c r="J17" s="39">
        <v>10</v>
      </c>
      <c r="K17" s="39">
        <v>0</v>
      </c>
      <c r="L17" s="11">
        <v>0</v>
      </c>
      <c r="M17" s="38">
        <f t="shared" si="0"/>
        <v>64</v>
      </c>
      <c r="N17" s="12">
        <v>70</v>
      </c>
      <c r="O17" s="13">
        <f>M17*L21</f>
        <v>422.30063514467184</v>
      </c>
      <c r="P17" s="14">
        <f t="shared" si="1"/>
        <v>70</v>
      </c>
      <c r="Q17" s="15">
        <f t="shared" si="2"/>
        <v>352.30063514467184</v>
      </c>
      <c r="R17" s="13">
        <v>70</v>
      </c>
      <c r="S17" s="16"/>
      <c r="T17" s="16"/>
      <c r="U17" s="16"/>
      <c r="V17" s="17">
        <v>150</v>
      </c>
      <c r="W17" s="18">
        <v>70</v>
      </c>
    </row>
    <row r="18" spans="1:23" x14ac:dyDescent="0.25">
      <c r="A18" s="2" t="s">
        <v>51</v>
      </c>
      <c r="B18" s="9" t="s">
        <v>52</v>
      </c>
      <c r="C18" s="10">
        <v>6</v>
      </c>
      <c r="D18" s="23">
        <v>6</v>
      </c>
      <c r="E18" s="10">
        <v>20</v>
      </c>
      <c r="F18" s="10">
        <v>0</v>
      </c>
      <c r="G18" s="10">
        <v>10</v>
      </c>
      <c r="H18" s="10">
        <v>15</v>
      </c>
      <c r="I18" s="10">
        <v>0</v>
      </c>
      <c r="J18" s="40">
        <v>20</v>
      </c>
      <c r="K18" s="40">
        <v>5</v>
      </c>
      <c r="L18" s="10">
        <v>0</v>
      </c>
      <c r="M18" s="38">
        <f t="shared" si="0"/>
        <v>82</v>
      </c>
      <c r="N18" s="12">
        <v>600</v>
      </c>
      <c r="O18" s="13">
        <f>M18*L21</f>
        <v>541.07268877911076</v>
      </c>
      <c r="P18" s="14">
        <f t="shared" si="1"/>
        <v>541.07268877911076</v>
      </c>
      <c r="Q18" s="16">
        <f t="shared" si="2"/>
        <v>-58.927311220889237</v>
      </c>
      <c r="R18" s="16">
        <v>541.07000000000005</v>
      </c>
      <c r="S18" s="13">
        <f>SUM(R18+S24)</f>
        <v>623.95702123564513</v>
      </c>
      <c r="T18" s="15">
        <f>SUM(Q18+S24)</f>
        <v>23.959710014755842</v>
      </c>
      <c r="U18" s="16"/>
      <c r="V18" s="17">
        <v>500</v>
      </c>
      <c r="W18" s="18">
        <v>600</v>
      </c>
    </row>
    <row r="19" spans="1:23" x14ac:dyDescent="0.25">
      <c r="M19" s="24">
        <f>SUM(M2:M18)</f>
        <v>1417</v>
      </c>
      <c r="N19" s="25"/>
      <c r="O19" s="26">
        <f>SUM(O2:O18)</f>
        <v>9350</v>
      </c>
      <c r="P19" s="27">
        <f>SUM(P2:P18)</f>
        <v>8438.2427664079059</v>
      </c>
      <c r="Q19" s="28">
        <f>SUM(Q2,Q4,Q9,Q13,Q15,Q17)</f>
        <v>911.75723359209587</v>
      </c>
      <c r="R19" s="29">
        <f>SUM(R2:R18)</f>
        <v>8438.23</v>
      </c>
      <c r="S19" s="30"/>
      <c r="T19" s="28">
        <f>SUM(T7,T11,T14,T18)</f>
        <v>156.24815551421051</v>
      </c>
      <c r="U19" s="30"/>
      <c r="V19" s="25">
        <f>SUM(V2:V18)</f>
        <v>9350</v>
      </c>
      <c r="W19" s="18">
        <f>SUM(W2:W18)</f>
        <v>9350.01</v>
      </c>
    </row>
    <row r="20" spans="1:23" x14ac:dyDescent="0.25">
      <c r="N20" s="25"/>
      <c r="P20" s="31"/>
      <c r="Q20" s="31"/>
      <c r="R20" s="31"/>
      <c r="S20" s="31"/>
      <c r="T20" s="31"/>
      <c r="U20" s="31"/>
      <c r="V20" s="25"/>
    </row>
    <row r="21" spans="1:23" x14ac:dyDescent="0.25">
      <c r="K21" s="32" t="s">
        <v>53</v>
      </c>
      <c r="L21" s="33">
        <f>V19/M19</f>
        <v>6.5984474241354976</v>
      </c>
      <c r="N21" s="25"/>
      <c r="P21" s="31"/>
      <c r="Q21" s="31"/>
      <c r="R21" s="31"/>
      <c r="S21" s="31"/>
      <c r="T21" s="34">
        <f>T19/7</f>
        <v>22.321165073458644</v>
      </c>
      <c r="U21" s="30"/>
      <c r="V21" s="25"/>
    </row>
    <row r="22" spans="1:23" x14ac:dyDescent="0.25">
      <c r="N22" s="25"/>
      <c r="P22" s="31"/>
      <c r="Q22" s="31"/>
      <c r="R22" s="31"/>
      <c r="S22" s="31"/>
      <c r="T22" s="31"/>
      <c r="U22" s="31"/>
      <c r="V22" s="25"/>
    </row>
    <row r="23" spans="1:23" ht="75" x14ac:dyDescent="0.25">
      <c r="N23" s="25"/>
      <c r="P23" s="35" t="s">
        <v>54</v>
      </c>
      <c r="Q23" s="31"/>
      <c r="R23" s="31"/>
      <c r="S23" s="31"/>
      <c r="T23" s="31"/>
      <c r="U23" s="31"/>
      <c r="V23" s="25"/>
    </row>
    <row r="24" spans="1:23" ht="90" x14ac:dyDescent="0.25">
      <c r="N24" s="25"/>
      <c r="P24" s="31"/>
      <c r="Q24" s="31"/>
      <c r="R24" s="36" t="s">
        <v>55</v>
      </c>
      <c r="S24" s="37">
        <f>Q19/11</f>
        <v>82.887021235645079</v>
      </c>
      <c r="T24" s="31"/>
      <c r="U24" s="31"/>
      <c r="V24" s="25"/>
    </row>
  </sheetData>
  <mergeCells count="3">
    <mergeCell ref="A2:A3"/>
    <mergeCell ref="A9:A11"/>
    <mergeCell ref="A12:A14"/>
  </mergeCells>
  <pageMargins left="0.7" right="0.7" top="0.75" bottom="0.75" header="0.3" footer="0.3"/>
  <ignoredErrors>
    <ignoredError sqref="Q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Goldfish_92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Lea Bucinel</cp:lastModifiedBy>
  <dcterms:created xsi:type="dcterms:W3CDTF">2017-04-26T05:09:52Z</dcterms:created>
  <dcterms:modified xsi:type="dcterms:W3CDTF">2017-04-26T07:12:06Z</dcterms:modified>
</cp:coreProperties>
</file>