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firstSheet="2" activeTab="2"/>
  </bookViews>
  <sheets>
    <sheet name="Kohezija" sheetId="1" r:id="rId1"/>
    <sheet name="Prenova mestnih ulic" sheetId="2" r:id="rId2"/>
    <sheet name="Žig.vas-Sebenje" sheetId="3" r:id="rId3"/>
    <sheet name="Deponija" sheetId="4" r:id="rId4"/>
    <sheet name="Sekundarni vodi" sheetId="5" r:id="rId5"/>
    <sheet name="Ostalo UPP" sheetId="6" r:id="rId6"/>
    <sheet name="ITP" sheetId="7" r:id="rId7"/>
    <sheet name="BSC" sheetId="8" r:id="rId8"/>
    <sheet name="LAS Leader" sheetId="9" r:id="rId9"/>
    <sheet name="Kulturna dediščina" sheetId="10" r:id="rId10"/>
    <sheet name="Karavanke@prihodnostEU" sheetId="11" r:id="rId11"/>
    <sheet name="PDG Križe" sheetId="12" r:id="rId12"/>
    <sheet name="PGD Tržič" sheetId="13" r:id="rId13"/>
    <sheet name="ZD Tržič" sheetId="14" r:id="rId14"/>
    <sheet name="Balos 4" sheetId="15" r:id="rId15"/>
    <sheet name="Kulturni center" sheetId="16" r:id="rId16"/>
    <sheet name="Skakalni center" sheetId="17" r:id="rId17"/>
    <sheet name="Balinišče" sheetId="18" r:id="rId18"/>
    <sheet name="Kegljišče" sheetId="19" r:id="rId19"/>
    <sheet name="Igrišče in parkirišče Lom" sheetId="20" r:id="rId20"/>
    <sheet name="Igrišče Križe" sheetId="21" r:id="rId21"/>
    <sheet name="Koča na zelenici" sheetId="22" r:id="rId22"/>
    <sheet name="OŠ Bistrica" sheetId="23" r:id="rId23"/>
    <sheet name="OŠ Tržič" sheetId="24" r:id="rId24"/>
    <sheet name="OŠ Križe" sheetId="25" r:id="rId25"/>
    <sheet name="Ostalo UGDD" sheetId="26" r:id="rId26"/>
    <sheet name="Švicarski mehanizem" sheetId="27" r:id="rId27"/>
  </sheets>
  <definedNames>
    <definedName name="_xlnm.Print_Area" localSheetId="0">'Kohezija'!$A$1:$J$27</definedName>
    <definedName name="_xlnm.Print_Area" localSheetId="5">'Ostalo UPP'!$A$1:$J$48</definedName>
    <definedName name="_xlnm.Print_Titles" localSheetId="25">'Ostalo UGDD'!$1:$2</definedName>
    <definedName name="_xlnm.Print_Titles" localSheetId="5">'Ostalo UPP'!$1:$3</definedName>
  </definedNames>
  <calcPr fullCalcOnLoad="1"/>
</workbook>
</file>

<file path=xl/sharedStrings.xml><?xml version="1.0" encoding="utf-8"?>
<sst xmlns="http://schemas.openxmlformats.org/spreadsheetml/2006/main" count="1475" uniqueCount="273">
  <si>
    <t>Projekti: Okolje in prostor</t>
  </si>
  <si>
    <t>Načrt financiranja</t>
  </si>
  <si>
    <t xml:space="preserve">Začetek financiranja:                  </t>
  </si>
  <si>
    <t xml:space="preserve">Konec financiranja:                 </t>
  </si>
  <si>
    <t>EUR - tekoče cene</t>
  </si>
  <si>
    <t>VIRI FINANCIRANJA</t>
  </si>
  <si>
    <t>Skupaj</t>
  </si>
  <si>
    <t>do 2008</t>
  </si>
  <si>
    <t>Ocena 2008</t>
  </si>
  <si>
    <t>po 2012</t>
  </si>
  <si>
    <t>Državni proračun</t>
  </si>
  <si>
    <t>PU</t>
  </si>
  <si>
    <t>Postavka</t>
  </si>
  <si>
    <t xml:space="preserve">Naziv proračunske vrstice </t>
  </si>
  <si>
    <t>1 = sum (2 do 8)</t>
  </si>
  <si>
    <t>A.</t>
  </si>
  <si>
    <t>DRŽAVNI PRORAČUN SKUPAJ</t>
  </si>
  <si>
    <t>Ostali viri</t>
  </si>
  <si>
    <t>Davčna št.</t>
  </si>
  <si>
    <t>Dokument</t>
  </si>
  <si>
    <t>Naziv dokumenta (obč. proračun, pogodba)</t>
  </si>
  <si>
    <t>Sanacija posedka na LC Tržič - Pristava (Kranjska cesta)</t>
  </si>
  <si>
    <t>Odprava posledic neurja po sanacijskem programu</t>
  </si>
  <si>
    <t xml:space="preserve">Plaz Preska </t>
  </si>
  <si>
    <t>Obnova lokalnih cest</t>
  </si>
  <si>
    <t>Tekoče vzdrževanje lokalnih cest</t>
  </si>
  <si>
    <t>Javna razsvetljava</t>
  </si>
  <si>
    <t>Investicijsko vzdrževanje lokalnih cest</t>
  </si>
  <si>
    <t xml:space="preserve">Obnova kanalizacije Podvasca nadaljevanje </t>
  </si>
  <si>
    <t xml:space="preserve">projektna dokumentacija </t>
  </si>
  <si>
    <t>geodetska dela</t>
  </si>
  <si>
    <t>digitalizacija</t>
  </si>
  <si>
    <t>prostorska dokumentacija</t>
  </si>
  <si>
    <t>vzdrževanje stanovanj</t>
  </si>
  <si>
    <t>investicijsko vzdrž. Stanovanj</t>
  </si>
  <si>
    <t>zavarovanje stanovanj</t>
  </si>
  <si>
    <t>ostali stroški stanovanj</t>
  </si>
  <si>
    <t>poslovni prostori</t>
  </si>
  <si>
    <t>B.</t>
  </si>
  <si>
    <t>OBČINSKI PRORAČUN(I) SKUPAJ</t>
  </si>
  <si>
    <t>Naziv sofinancerja in naziv pogodbe</t>
  </si>
  <si>
    <t>C.</t>
  </si>
  <si>
    <t>DRUGI VIRI SKUPAJ</t>
  </si>
  <si>
    <t>D.</t>
  </si>
  <si>
    <t>VIRI ZA PROJEKT  skupaj          =  (A+B+C)</t>
  </si>
  <si>
    <t>Projekt: Kohezija</t>
  </si>
  <si>
    <t xml:space="preserve">Začetek financiranja:     14.12.2005             </t>
  </si>
  <si>
    <t xml:space="preserve">Konec financiranja:         31.12.2010          </t>
  </si>
  <si>
    <t>Lastna sredstva</t>
  </si>
  <si>
    <t>Sredstva ZFO (21. člen)</t>
  </si>
  <si>
    <t>Občina Tržič</t>
  </si>
  <si>
    <t>Sofinanciranje izvedbe operativnega 
programa varstva okolja - vode</t>
  </si>
  <si>
    <t>Ocenjeni neupravičeni stroški</t>
  </si>
  <si>
    <t>IZDATKI ZA PROJEKT</t>
  </si>
  <si>
    <t>Izdatki</t>
  </si>
  <si>
    <t>Vrsta</t>
  </si>
  <si>
    <t>Naziv (zemljišče, IT oprema…)</t>
  </si>
  <si>
    <t>E.</t>
  </si>
  <si>
    <t>IZDATKI ZA PROJEKT  skupaj</t>
  </si>
  <si>
    <t>F.</t>
  </si>
  <si>
    <t>PRESEŽEK/PRIMANJKLJAJ        = ( D - E )</t>
  </si>
  <si>
    <t>SKUPAJ</t>
  </si>
  <si>
    <t>Urejanje javnih površin (otr. igrišča,…)</t>
  </si>
  <si>
    <t>odškodnine</t>
  </si>
  <si>
    <t>hišni priključki</t>
  </si>
  <si>
    <t>Projekt: Kanalizacija Žiganja vas - Sebenje</t>
  </si>
  <si>
    <t xml:space="preserve">Začetek financiranja:     1.1.2008            </t>
  </si>
  <si>
    <t xml:space="preserve">Konec financiranja:         30.09.2010          </t>
  </si>
  <si>
    <t>Sredstva ESRR</t>
  </si>
  <si>
    <t>DRUGI VIRI</t>
  </si>
  <si>
    <t xml:space="preserve">Začetek financiranja:     1.1.2007             </t>
  </si>
  <si>
    <t xml:space="preserve">Konec financiranja:         30.09.2009         </t>
  </si>
  <si>
    <t>neupravičeni stroški</t>
  </si>
  <si>
    <t>vodovod Podvasca</t>
  </si>
  <si>
    <t>2010: OPN 80.000 €, novelacija s kohezijo 7.000 €</t>
  </si>
  <si>
    <t>nakup nepremičnin in drugi odh. v zvezi z nepr.</t>
  </si>
  <si>
    <t>poraba takse za obremenj. vode</t>
  </si>
  <si>
    <t>poraba takse za obremenj. okolja</t>
  </si>
  <si>
    <t>kompaktor - anuitete EKO SKLAD</t>
  </si>
  <si>
    <t>ureditev berme starega dela deponije</t>
  </si>
  <si>
    <t>Projekt: Sofinanciranje programov BSC in CTRP</t>
  </si>
  <si>
    <t xml:space="preserve">Začetek financiranja:     1.1.2009            </t>
  </si>
  <si>
    <t xml:space="preserve">Konec financiranja: 31.12.2013            </t>
  </si>
  <si>
    <t>ocena 2009</t>
  </si>
  <si>
    <t>Krovna pogodba BSC</t>
  </si>
  <si>
    <t>Regionalni marketing</t>
  </si>
  <si>
    <t>Sonaravni razvoj turizma</t>
  </si>
  <si>
    <t>Tržne poti kakovostnih produktov podeželja - ko veš kaj ješ (ARCA BONITAS)</t>
  </si>
  <si>
    <t>Čebelja matica - skupna osnova čebelarjenja</t>
  </si>
  <si>
    <t xml:space="preserve">Brezmejna doživetja narave - Udinboršt  </t>
  </si>
  <si>
    <t>Projekt: Sofinanciranje programov LAS - LEADER</t>
  </si>
  <si>
    <t>do 2009</t>
  </si>
  <si>
    <t>LAS Upravljanje Leader</t>
  </si>
  <si>
    <t>Mreža podeželskih tržnic</t>
  </si>
  <si>
    <t>Lokalna turistična mreža - oprema TIC</t>
  </si>
  <si>
    <t>Upravljanje LAS</t>
  </si>
  <si>
    <t>Germovka</t>
  </si>
  <si>
    <t>MUNICIPALITY</t>
  </si>
  <si>
    <t>LOCATION OF INVESTMENT</t>
  </si>
  <si>
    <t xml:space="preserve">PREDICTED TYPE OF INVESTMENT </t>
  </si>
  <si>
    <t>I IN EUR</t>
  </si>
  <si>
    <t>% IN PROJECT</t>
  </si>
  <si>
    <t>General costs</t>
  </si>
  <si>
    <t>VAT (20%)</t>
  </si>
  <si>
    <t>2009-30%</t>
  </si>
  <si>
    <t>2010-70%</t>
  </si>
  <si>
    <t>Kranjska Gora</t>
  </si>
  <si>
    <t>Primary school</t>
  </si>
  <si>
    <t xml:space="preserve">Photovoltaic modules </t>
  </si>
  <si>
    <t>Radovljica</t>
  </si>
  <si>
    <t>Public swimming pool related with primary school</t>
  </si>
  <si>
    <t>Photovoltaic modules</t>
  </si>
  <si>
    <t>Tržič</t>
  </si>
  <si>
    <t>Primary school Kovor</t>
  </si>
  <si>
    <t xml:space="preserve">Photovoltaic modules, </t>
  </si>
  <si>
    <t>Kranj</t>
  </si>
  <si>
    <t>Public swimming pool</t>
  </si>
  <si>
    <t>Solar panels, heat pumps</t>
  </si>
  <si>
    <t xml:space="preserve">Gorenja vas –Poljane </t>
  </si>
  <si>
    <t>Žiri</t>
  </si>
  <si>
    <t>Skupaj v EUR</t>
  </si>
  <si>
    <t>Projekt: Brezmejna doživetja kulture Koroška - Slovenija</t>
  </si>
  <si>
    <t xml:space="preserve">Konec financiranja:         31.12.2011          </t>
  </si>
  <si>
    <t>Brezmejna doživetja kulturne dediščine Interreg SLO - A (SVLR)</t>
  </si>
  <si>
    <t>Brezmejna doživetja kulturne dediščine Interreg SLO - A (EU)</t>
  </si>
  <si>
    <t xml:space="preserve">Projekt: Karavanke@prihodnost.eu - Gospodarjenje z naravo v evropski regiji prihodnosti </t>
  </si>
  <si>
    <t>Karavanke@prihodnost EU - Interreg SLO - A (EU)</t>
  </si>
  <si>
    <t>Karavanke@prihodnost EU - Interreg SLO - A (SVLR)</t>
  </si>
  <si>
    <t>Projekt: Obnovljivi viri energije v aplskem prostoru</t>
  </si>
  <si>
    <t xml:space="preserve">Konec financiranja:         30.09.2011          </t>
  </si>
  <si>
    <t>Švicarski mehanizem</t>
  </si>
  <si>
    <t>Realiz 2008</t>
  </si>
  <si>
    <t>Veterno - Gozd (vodohran + vodovod)</t>
  </si>
  <si>
    <t>Zajetje Smolekar - Črni gozd</t>
  </si>
  <si>
    <t>Kranjska cesta- Preska</t>
  </si>
  <si>
    <t>Kanal J</t>
  </si>
  <si>
    <t>Projekt: ITP</t>
  </si>
  <si>
    <t>Projektna dokumentacija (PGD in PZI) (običajno 5%)</t>
  </si>
  <si>
    <t>Gradbeno obrtniška dela</t>
  </si>
  <si>
    <t>Strojne instalacije</t>
  </si>
  <si>
    <t>Elektro instalacije</t>
  </si>
  <si>
    <t>Tehnološka in notranja oprema</t>
  </si>
  <si>
    <t xml:space="preserve">Nadzor </t>
  </si>
  <si>
    <t>Informiranje in obveščanje javnosti</t>
  </si>
  <si>
    <t xml:space="preserve">Investicijska in tehnična dokumentacija </t>
  </si>
  <si>
    <t>Varnostni načrt in koordinator VZD</t>
  </si>
  <si>
    <t>Investicija za sofinanciranje</t>
  </si>
  <si>
    <t>Kvote za RRP Tržič</t>
  </si>
  <si>
    <t>Razpis</t>
  </si>
  <si>
    <t>RRP2</t>
  </si>
  <si>
    <t>Obnova mestnih ulic</t>
  </si>
  <si>
    <t>RRP3</t>
  </si>
  <si>
    <t>Žiganja vas-Sebenje</t>
  </si>
  <si>
    <t>RRP4</t>
  </si>
  <si>
    <t>Inkubator</t>
  </si>
  <si>
    <t>RRP5</t>
  </si>
  <si>
    <t>????</t>
  </si>
  <si>
    <t>Krovna pogodba BSC prevzete obveznosti</t>
  </si>
  <si>
    <t>Zupanova brv (romarska pot Kovor Brezje, Temtska pot)</t>
  </si>
  <si>
    <t>P-2433/V</t>
  </si>
  <si>
    <t>Vodovod Črni gozd - VH Ibelc</t>
  </si>
  <si>
    <t>P-2425/V1</t>
  </si>
  <si>
    <t>P-2425/V2</t>
  </si>
  <si>
    <t>P-2429/V</t>
  </si>
  <si>
    <t>P-2425/K1</t>
  </si>
  <si>
    <t>P-2425/K2</t>
  </si>
  <si>
    <t>Projekti: Družbene</t>
  </si>
  <si>
    <t xml:space="preserve">Začetek financiranja: 1.1.2009                 </t>
  </si>
  <si>
    <t xml:space="preserve">Konec financiranja:   31.12.2012              </t>
  </si>
  <si>
    <t>PGD Leše</t>
  </si>
  <si>
    <t>Intervencije v kmetijstvu</t>
  </si>
  <si>
    <t>Vzdrževanje gozdnih cest</t>
  </si>
  <si>
    <t>Ministrstvo za kmetijstvo za vzdrževanje gozdnih cest</t>
  </si>
  <si>
    <t>Ureditev Dovžanove soteske</t>
  </si>
  <si>
    <t>Sofinanciranje vzdrževanja Zelenica</t>
  </si>
  <si>
    <t>Redna dejavnost in programi društev (kultura)</t>
  </si>
  <si>
    <t>Sofinanciranje izvajalcev športnih programov (in 40420,40441)</t>
  </si>
  <si>
    <t>Prodaja zemljišča za kegljišče</t>
  </si>
  <si>
    <t>Investicijsko vzdrževanje VVZ (Križe) 40109</t>
  </si>
  <si>
    <t>Investicijsko vzdrževanje VVZ (Palček) 40109</t>
  </si>
  <si>
    <t>SKUPAJ (A+B)</t>
  </si>
  <si>
    <t>1 = sum (2 do 5)</t>
  </si>
  <si>
    <t>Vodovod Žegnani studenec - Brezovo - VH Peko 1: Zajetje - Kovorska cesta</t>
  </si>
  <si>
    <t>Vodovod Žegnani studenec - Brezovo - VH Peko 1: Kovor - Pod gozdom</t>
  </si>
  <si>
    <t>Vodovod VH sv. Jožef - VH Hofnarca</t>
  </si>
  <si>
    <t>Vodovod VH Hofnarca - Križe</t>
  </si>
  <si>
    <t>Vodovod VH Snakovo - Križe</t>
  </si>
  <si>
    <t>Vodovod Križe - Žiganja vas - Brezovo</t>
  </si>
  <si>
    <t>VODOVOD</t>
  </si>
  <si>
    <t>KANALIZACIJA</t>
  </si>
  <si>
    <t>Vodovod VH Ibelc - VH Hofnarca, Mestno zajetje - VH sv. Jožef in Trg svobode</t>
  </si>
  <si>
    <t>SKUPAJ KONCESIJA</t>
  </si>
  <si>
    <t>Koncesijska pogodba</t>
  </si>
  <si>
    <t>Projekt: Prenova mestnih ulic</t>
  </si>
  <si>
    <t>Projekt: Ureditev deponije Kovor</t>
  </si>
  <si>
    <t xml:space="preserve">Konec financiranja:         30.09.2012          </t>
  </si>
  <si>
    <t>Ministrstvo za kmetijstvo za pristojbine gozdnih cest</t>
  </si>
  <si>
    <t>Intervencijska vzdrževalna dela v šolah (inštalacijska napeljava OŠ Bistrica)</t>
  </si>
  <si>
    <t>Na trasi Kanalizacija Zvirče</t>
  </si>
  <si>
    <t>Na trasi Kanalizacija Tržič (Balos)</t>
  </si>
  <si>
    <t>Na trasi Kanal Retnje - Breg ob Bistrici</t>
  </si>
  <si>
    <t>Na trasi Vodovod Črni gozd - Ibelc (kanal Ravne - Pot na pilarno)</t>
  </si>
  <si>
    <t>Na trasi Vodovod Žegnani studenec (Bistrica B10)</t>
  </si>
  <si>
    <t>Na trasi Vodovod Žegnani studenec (Kovor, Pod gozdom)</t>
  </si>
  <si>
    <t>Na trasi Vodovod VH Hofnarca - Križe (Virje)</t>
  </si>
  <si>
    <t>Na trasi Vodovod VH Hofnarca - Križe (Kranjska cesta)</t>
  </si>
  <si>
    <t>Na trasi Vodovod VH Hofnarca - Križe (Pristavška)</t>
  </si>
  <si>
    <t>Na trasi Vodovod VH Hofnarca - Križe (Križe)</t>
  </si>
  <si>
    <t>Projekt: PGD Tržič, gasilski avto</t>
  </si>
  <si>
    <t>Projekt: PGD Križe, gasilski dom</t>
  </si>
  <si>
    <t>Projekt: Zdravstveni dom Tržič</t>
  </si>
  <si>
    <t xml:space="preserve">Začetek financiranja:     1.1.2010          </t>
  </si>
  <si>
    <t>Projekt: Balos 4 - Obnova strehe</t>
  </si>
  <si>
    <t xml:space="preserve">Začetek financiranja:     1.1.2009        </t>
  </si>
  <si>
    <t xml:space="preserve">Konec financiranja:         31.12.2009        </t>
  </si>
  <si>
    <t>Ministrstvo za kulturo</t>
  </si>
  <si>
    <t>Projekt: Kulturni center Tržič</t>
  </si>
  <si>
    <t xml:space="preserve">Začetek financiranja:     1.1.2007      </t>
  </si>
  <si>
    <t xml:space="preserve">Konec financiranja:         31.12.2010        </t>
  </si>
  <si>
    <t>Norveški finančni mehanizem</t>
  </si>
  <si>
    <t xml:space="preserve">Konec financiranja:         31.12.2009       </t>
  </si>
  <si>
    <t>Fundacija za šport in MŠŠ</t>
  </si>
  <si>
    <t xml:space="preserve">Začetek financiranja:     1.1.2009    </t>
  </si>
  <si>
    <t xml:space="preserve">Konec financiranja:         31.12.2012      </t>
  </si>
  <si>
    <t>Projekt: Kegljišče Tržič</t>
  </si>
  <si>
    <t xml:space="preserve">Konec financiranja:         31.12.2010     </t>
  </si>
  <si>
    <t xml:space="preserve">Konec financiranja:         31.12.2009     </t>
  </si>
  <si>
    <t>Projekt: OŠ TRŽIČ</t>
  </si>
  <si>
    <t xml:space="preserve">Začetek financiranja:     1.1.2008  </t>
  </si>
  <si>
    <t xml:space="preserve">Konec financiranja:         31.12.2012     </t>
  </si>
  <si>
    <t xml:space="preserve">Začetek financiranja:     1.1.2007    </t>
  </si>
  <si>
    <t>Projekt: OŠ BISTRICA</t>
  </si>
  <si>
    <t xml:space="preserve">Začetek financiranja:     1.1.2005  </t>
  </si>
  <si>
    <t>Projekt: OŠ KRIŽE</t>
  </si>
  <si>
    <t>Ministrstvo za obrambo - Uprava za zaščito in reševanje</t>
  </si>
  <si>
    <t>Osnovno zdravstvo gorenjske</t>
  </si>
  <si>
    <t>Ministrstvo za šolstvo in šport</t>
  </si>
  <si>
    <t>Fundacija za šport</t>
  </si>
  <si>
    <t>Sredstva za vzdrževanje in obnovo (Glasbena šola) 40245</t>
  </si>
  <si>
    <t>Projekt: Skakalni center Sebenje</t>
  </si>
  <si>
    <t>Projekt: Balinišče</t>
  </si>
  <si>
    <t>Projekt: Igrišče in parkirišče Lom</t>
  </si>
  <si>
    <t>Projekt: Obnova atletskega igrišča Križe</t>
  </si>
  <si>
    <t>Projekt: Koča na Zelenici</t>
  </si>
  <si>
    <t>Real 2008</t>
  </si>
  <si>
    <t>ocena  2009</t>
  </si>
  <si>
    <t>Reali 2008</t>
  </si>
  <si>
    <t>Sredstva Kohezijskega sklada EU</t>
  </si>
  <si>
    <t>DDV vodovod</t>
  </si>
  <si>
    <t>DDV kanalizacija</t>
  </si>
  <si>
    <t>SKUPAJ DDV</t>
  </si>
  <si>
    <t xml:space="preserve">Konec financiranja: 31.12.2010                </t>
  </si>
  <si>
    <t>Projekti: Izgradnja sekundarnih vodov kanalizacije in vodovoda v občini Tržič</t>
  </si>
  <si>
    <t>stroški upravljanja stanovanj</t>
  </si>
  <si>
    <t>denacionaliz. obveznosti na podr. stanovanj</t>
  </si>
  <si>
    <t>Stanovanjska politika</t>
  </si>
  <si>
    <t xml:space="preserve">Most čez Mošenik </t>
  </si>
  <si>
    <t>Invest. - vzdrž. dela v KS</t>
  </si>
  <si>
    <t>nepredvidena dela (odvoz avtomobilov…)</t>
  </si>
  <si>
    <t>Odprava posledic neurja</t>
  </si>
  <si>
    <t>Ureditev odvodnjavanja in ceste v naselju Graben v Kovorju</t>
  </si>
  <si>
    <t>nadaljevanje sanacije odlagališča odpadkov</t>
  </si>
  <si>
    <t>Sredstva Ministrstva za okolje in prostor za neurje</t>
  </si>
  <si>
    <r>
      <t xml:space="preserve">Izdelava DIP in CBA </t>
    </r>
    <r>
      <rPr>
        <sz val="9"/>
        <color indexed="10"/>
        <rFont val="Calibri"/>
        <family val="2"/>
      </rPr>
      <t>NEUPRAVIČEN STROŠEK</t>
    </r>
  </si>
  <si>
    <r>
      <t xml:space="preserve">DDV (20%)     </t>
    </r>
    <r>
      <rPr>
        <sz val="9"/>
        <color indexed="10"/>
        <rFont val="Calibri"/>
        <family val="2"/>
      </rPr>
      <t>NEUPRAVIČEN STROŠEK</t>
    </r>
  </si>
  <si>
    <t>1 = sum (2 do 7)</t>
  </si>
  <si>
    <t>1 = sum (2 do 6)</t>
  </si>
  <si>
    <t>delovanje Kulturnega centra Tržič</t>
  </si>
  <si>
    <t>VVZ</t>
  </si>
  <si>
    <t>Investicijsko vzdrževanje VVZ (Deteljica) 40109</t>
  </si>
  <si>
    <t>Ministrstvo za zdravje</t>
  </si>
  <si>
    <t>re 2008</t>
  </si>
  <si>
    <t>prihodki od najemnin</t>
  </si>
</sst>
</file>

<file path=xl/styles.xml><?xml version="1.0" encoding="utf-8"?>
<styleSheet xmlns="http://schemas.openxmlformats.org/spreadsheetml/2006/main">
  <numFmts count="2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#,##0.0"/>
    <numFmt numFmtId="175" formatCode="[$-424]d\.\ mmmm\ yyyy"/>
    <numFmt numFmtId="176" formatCode="###,###,##0.00"/>
    <numFmt numFmtId="177" formatCode="#,##0\ &quot;SIT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Arial"/>
      <family val="2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4"/>
      <color indexed="18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i/>
      <sz val="9"/>
      <color indexed="8"/>
      <name val="Calibri"/>
      <family val="2"/>
    </font>
    <font>
      <sz val="10"/>
      <color indexed="10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55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2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22"/>
      </right>
      <top style="thin">
        <color indexed="55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double"/>
    </border>
    <border>
      <left style="thin">
        <color indexed="55"/>
      </left>
      <right style="thin">
        <color indexed="55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medium">
        <color indexed="22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medium">
        <color indexed="22"/>
      </right>
      <top style="thin">
        <color indexed="55"/>
      </top>
      <bottom style="thin">
        <color indexed="55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55"/>
      </right>
      <top>
        <color indexed="63"/>
      </top>
      <bottom style="double"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22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2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2"/>
      </left>
      <right style="thin">
        <color indexed="55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55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55"/>
      </right>
      <top style="double">
        <color indexed="55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20" borderId="6" applyNumberFormat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0">
      <alignment/>
      <protection/>
    </xf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23" borderId="8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8" applyNumberFormat="0" applyFont="0" applyAlignment="0" applyProtection="0"/>
    <xf numFmtId="0" fontId="20" fillId="0" borderId="0" applyNumberFormat="0" applyFill="0" applyBorder="0" applyAlignment="0" applyProtection="0"/>
    <xf numFmtId="0" fontId="13" fillId="20" borderId="6" applyNumberFormat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0" borderId="7" applyNumberFormat="0" applyFill="0" applyAlignment="0" applyProtection="0"/>
    <xf numFmtId="0" fontId="5" fillId="21" borderId="2" applyNumberFormat="0" applyAlignment="0" applyProtection="0"/>
    <xf numFmtId="0" fontId="4" fillId="20" borderId="1" applyNumberFormat="0" applyAlignment="0" applyProtection="0"/>
    <xf numFmtId="0" fontId="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1" applyNumberFormat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3" fillId="0" borderId="10" xfId="84" applyFont="1" applyFill="1" applyBorder="1" applyAlignment="1" applyProtection="1">
      <alignment horizontal="left" vertical="top"/>
      <protection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3" fillId="0" borderId="11" xfId="84" applyFont="1" applyFill="1" applyBorder="1" applyAlignment="1" applyProtection="1">
      <alignment horizontal="left" vertical="top"/>
      <protection/>
    </xf>
    <xf numFmtId="0" fontId="26" fillId="0" borderId="12" xfId="84" applyFont="1" applyFill="1" applyBorder="1" applyAlignment="1" applyProtection="1">
      <alignment horizontal="left" vertical="center"/>
      <protection/>
    </xf>
    <xf numFmtId="0" fontId="24" fillId="0" borderId="11" xfId="79" applyFont="1" applyBorder="1">
      <alignment/>
      <protection/>
    </xf>
    <xf numFmtId="0" fontId="27" fillId="0" borderId="13" xfId="84" applyFont="1" applyBorder="1" applyAlignment="1">
      <alignment horizontal="right"/>
      <protection/>
    </xf>
    <xf numFmtId="0" fontId="24" fillId="0" borderId="14" xfId="79" applyFont="1" applyBorder="1">
      <alignment/>
      <protection/>
    </xf>
    <xf numFmtId="0" fontId="28" fillId="24" borderId="15" xfId="84" applyFont="1" applyFill="1" applyBorder="1" applyAlignment="1" applyProtection="1">
      <alignment horizontal="left" vertical="center"/>
      <protection/>
    </xf>
    <xf numFmtId="0" fontId="28" fillId="24" borderId="15" xfId="84" applyFont="1" applyFill="1" applyBorder="1" applyAlignment="1" applyProtection="1">
      <alignment horizontal="center" vertical="center"/>
      <protection/>
    </xf>
    <xf numFmtId="0" fontId="28" fillId="24" borderId="16" xfId="84" applyFont="1" applyFill="1" applyBorder="1" applyAlignment="1" applyProtection="1">
      <alignment horizontal="left" vertical="center"/>
      <protection/>
    </xf>
    <xf numFmtId="0" fontId="28" fillId="24" borderId="17" xfId="84" applyFont="1" applyFill="1" applyBorder="1" applyAlignment="1" applyProtection="1">
      <alignment horizontal="center" vertical="center"/>
      <protection/>
    </xf>
    <xf numFmtId="0" fontId="28" fillId="24" borderId="18" xfId="84" applyFont="1" applyFill="1" applyBorder="1" applyAlignment="1" applyProtection="1">
      <alignment horizontal="center" vertical="center"/>
      <protection/>
    </xf>
    <xf numFmtId="0" fontId="28" fillId="24" borderId="19" xfId="84" applyFont="1" applyFill="1" applyBorder="1" applyAlignment="1" applyProtection="1">
      <alignment horizontal="center" vertical="center"/>
      <protection/>
    </xf>
    <xf numFmtId="0" fontId="28" fillId="24" borderId="20" xfId="84" applyFont="1" applyFill="1" applyBorder="1" applyAlignment="1" applyProtection="1">
      <alignment horizontal="center" vertical="center"/>
      <protection/>
    </xf>
    <xf numFmtId="0" fontId="28" fillId="24" borderId="20" xfId="84" applyFont="1" applyFill="1" applyBorder="1" applyAlignment="1" applyProtection="1">
      <alignment horizontal="left" vertical="center"/>
      <protection/>
    </xf>
    <xf numFmtId="0" fontId="30" fillId="0" borderId="21" xfId="84" applyFont="1" applyFill="1" applyBorder="1" applyAlignment="1" applyProtection="1">
      <alignment vertical="center"/>
      <protection locked="0"/>
    </xf>
    <xf numFmtId="0" fontId="30" fillId="0" borderId="22" xfId="84" applyFont="1" applyFill="1" applyBorder="1" applyAlignment="1" applyProtection="1">
      <alignment vertical="center"/>
      <protection locked="0"/>
    </xf>
    <xf numFmtId="0" fontId="29" fillId="0" borderId="22" xfId="84" applyFont="1" applyBorder="1" applyAlignment="1" applyProtection="1">
      <alignment horizontal="left"/>
      <protection hidden="1" locked="0"/>
    </xf>
    <xf numFmtId="3" fontId="29" fillId="24" borderId="22" xfId="84" applyNumberFormat="1" applyFont="1" applyFill="1" applyBorder="1" applyProtection="1">
      <alignment/>
      <protection/>
    </xf>
    <xf numFmtId="3" fontId="29" fillId="0" borderId="17" xfId="84" applyNumberFormat="1" applyFont="1" applyBorder="1" applyProtection="1">
      <alignment/>
      <protection locked="0"/>
    </xf>
    <xf numFmtId="3" fontId="29" fillId="0" borderId="22" xfId="84" applyNumberFormat="1" applyFont="1" applyBorder="1" applyProtection="1">
      <alignment/>
      <protection locked="0"/>
    </xf>
    <xf numFmtId="0" fontId="30" fillId="0" borderId="0" xfId="0" applyFont="1" applyAlignment="1">
      <alignment wrapText="1"/>
    </xf>
    <xf numFmtId="0" fontId="30" fillId="0" borderId="0" xfId="0" applyFont="1" applyAlignment="1">
      <alignment/>
    </xf>
    <xf numFmtId="0" fontId="24" fillId="0" borderId="0" xfId="79" applyFont="1" applyBorder="1">
      <alignment/>
      <protection/>
    </xf>
    <xf numFmtId="0" fontId="31" fillId="0" borderId="0" xfId="84" applyFont="1" applyFill="1" applyBorder="1" applyAlignment="1" applyProtection="1">
      <alignment horizontal="right" vertical="center"/>
      <protection/>
    </xf>
    <xf numFmtId="0" fontId="28" fillId="24" borderId="23" xfId="84" applyFont="1" applyFill="1" applyBorder="1" applyAlignment="1" applyProtection="1">
      <alignment horizontal="left" vertical="center"/>
      <protection/>
    </xf>
    <xf numFmtId="3" fontId="29" fillId="24" borderId="23" xfId="84" applyNumberFormat="1" applyFont="1" applyFill="1" applyBorder="1" applyProtection="1">
      <alignment/>
      <protection hidden="1"/>
    </xf>
    <xf numFmtId="3" fontId="29" fillId="24" borderId="24" xfId="84" applyNumberFormat="1" applyFont="1" applyFill="1" applyBorder="1" applyProtection="1">
      <alignment/>
      <protection hidden="1"/>
    </xf>
    <xf numFmtId="0" fontId="25" fillId="0" borderId="25" xfId="79" applyFont="1" applyBorder="1">
      <alignment/>
      <protection/>
    </xf>
    <xf numFmtId="0" fontId="32" fillId="0" borderId="0" xfId="84" applyFont="1" applyBorder="1" applyAlignment="1" applyProtection="1">
      <alignment horizontal="center" vertical="center" textRotation="90"/>
      <protection/>
    </xf>
    <xf numFmtId="0" fontId="33" fillId="0" borderId="0" xfId="84" applyFont="1" applyBorder="1" applyAlignment="1" applyProtection="1">
      <alignment horizontal="right" vertical="center"/>
      <protection/>
    </xf>
    <xf numFmtId="0" fontId="33" fillId="0" borderId="0" xfId="84" applyFont="1" applyBorder="1" applyAlignment="1" applyProtection="1">
      <alignment horizontal="left" vertical="center"/>
      <protection/>
    </xf>
    <xf numFmtId="3" fontId="29" fillId="0" borderId="0" xfId="84" applyNumberFormat="1" applyFont="1" applyBorder="1" applyProtection="1">
      <alignment/>
      <protection/>
    </xf>
    <xf numFmtId="3" fontId="29" fillId="0" borderId="0" xfId="84" applyNumberFormat="1" applyFont="1" applyBorder="1" applyProtection="1">
      <alignment/>
      <protection hidden="1"/>
    </xf>
    <xf numFmtId="3" fontId="29" fillId="0" borderId="26" xfId="84" applyNumberFormat="1" applyFont="1" applyBorder="1" applyProtection="1">
      <alignment/>
      <protection hidden="1"/>
    </xf>
    <xf numFmtId="3" fontId="25" fillId="0" borderId="0" xfId="84" applyNumberFormat="1" applyFont="1" applyBorder="1" applyAlignment="1" applyProtection="1">
      <alignment horizontal="left" wrapText="1"/>
      <protection locked="0"/>
    </xf>
    <xf numFmtId="0" fontId="28" fillId="24" borderId="17" xfId="84" applyFont="1" applyFill="1" applyBorder="1" applyAlignment="1" applyProtection="1">
      <alignment horizontal="left" vertical="center"/>
      <protection/>
    </xf>
    <xf numFmtId="3" fontId="29" fillId="0" borderId="0" xfId="84" applyNumberFormat="1" applyFont="1" applyFill="1" applyBorder="1" applyProtection="1">
      <alignment/>
      <protection locked="0"/>
    </xf>
    <xf numFmtId="0" fontId="29" fillId="0" borderId="22" xfId="84" applyFont="1" applyFill="1" applyBorder="1" applyAlignment="1" applyProtection="1">
      <alignment vertical="center"/>
      <protection locked="0"/>
    </xf>
    <xf numFmtId="3" fontId="34" fillId="0" borderId="22" xfId="84" applyNumberFormat="1" applyFont="1" applyFill="1" applyBorder="1" applyAlignment="1" applyProtection="1">
      <alignment horizontal="left" vertical="center" wrapText="1"/>
      <protection locked="0"/>
    </xf>
    <xf numFmtId="3" fontId="29" fillId="0" borderId="22" xfId="84" applyNumberFormat="1" applyFont="1" applyFill="1" applyBorder="1" applyProtection="1">
      <alignment/>
      <protection/>
    </xf>
    <xf numFmtId="3" fontId="29" fillId="0" borderId="22" xfId="84" applyNumberFormat="1" applyFont="1" applyFill="1" applyBorder="1" applyProtection="1">
      <alignment/>
      <protection locked="0"/>
    </xf>
    <xf numFmtId="3" fontId="29" fillId="0" borderId="22" xfId="84" applyNumberFormat="1" applyFont="1" applyFill="1" applyBorder="1" applyAlignment="1" applyProtection="1">
      <alignment horizontal="left" vertical="center"/>
      <protection locked="0"/>
    </xf>
    <xf numFmtId="3" fontId="29" fillId="0" borderId="22" xfId="84" applyNumberFormat="1" applyFont="1" applyFill="1" applyBorder="1" applyAlignment="1" applyProtection="1">
      <alignment horizontal="left" vertical="center"/>
      <protection locked="0"/>
    </xf>
    <xf numFmtId="3" fontId="29" fillId="0" borderId="22" xfId="84" applyNumberFormat="1" applyFont="1" applyFill="1" applyBorder="1" applyProtection="1">
      <alignment/>
      <protection locked="0"/>
    </xf>
    <xf numFmtId="3" fontId="25" fillId="0" borderId="0" xfId="84" applyNumberFormat="1" applyFont="1" applyFill="1" applyBorder="1" applyAlignment="1" applyProtection="1">
      <alignment horizontal="left" wrapText="1"/>
      <protection locked="0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wrapText="1"/>
    </xf>
    <xf numFmtId="3" fontId="29" fillId="0" borderId="22" xfId="84" applyNumberFormat="1" applyFont="1" applyBorder="1" applyAlignment="1" applyProtection="1">
      <alignment horizontal="left" vertical="center" wrapText="1"/>
      <protection locked="0"/>
    </xf>
    <xf numFmtId="3" fontId="29" fillId="25" borderId="22" xfId="84" applyNumberFormat="1" applyFont="1" applyFill="1" applyBorder="1" applyAlignment="1" applyProtection="1">
      <alignment horizontal="left" vertical="center"/>
      <protection locked="0"/>
    </xf>
    <xf numFmtId="3" fontId="29" fillId="25" borderId="22" xfId="84" applyNumberFormat="1" applyFont="1" applyFill="1" applyBorder="1" applyProtection="1">
      <alignment/>
      <protection locked="0"/>
    </xf>
    <xf numFmtId="0" fontId="25" fillId="0" borderId="0" xfId="0" applyFont="1" applyAlignment="1">
      <alignment wrapText="1"/>
    </xf>
    <xf numFmtId="0" fontId="35" fillId="0" borderId="0" xfId="0" applyFont="1" applyAlignment="1">
      <alignment/>
    </xf>
    <xf numFmtId="3" fontId="29" fillId="25" borderId="22" xfId="84" applyNumberFormat="1" applyFont="1" applyFill="1" applyBorder="1" applyAlignment="1" applyProtection="1">
      <alignment horizontal="left" vertical="center" wrapText="1"/>
      <protection locked="0"/>
    </xf>
    <xf numFmtId="0" fontId="25" fillId="25" borderId="0" xfId="0" applyFont="1" applyFill="1" applyAlignment="1">
      <alignment wrapText="1"/>
    </xf>
    <xf numFmtId="0" fontId="30" fillId="0" borderId="0" xfId="84" applyFont="1" applyFill="1" applyBorder="1" applyAlignment="1" applyProtection="1">
      <alignment vertical="center"/>
      <protection locked="0"/>
    </xf>
    <xf numFmtId="0" fontId="29" fillId="0" borderId="0" xfId="84" applyFont="1" applyFill="1" applyBorder="1" applyAlignment="1" applyProtection="1">
      <alignment vertical="center"/>
      <protection locked="0"/>
    </xf>
    <xf numFmtId="3" fontId="29" fillId="0" borderId="17" xfId="84" applyNumberFormat="1" applyFont="1" applyFill="1" applyBorder="1" applyAlignment="1" applyProtection="1">
      <alignment horizontal="left" vertical="center"/>
      <protection locked="0"/>
    </xf>
    <xf numFmtId="3" fontId="29" fillId="0" borderId="17" xfId="84" applyNumberFormat="1" applyFont="1" applyFill="1" applyBorder="1" applyProtection="1">
      <alignment/>
      <protection locked="0"/>
    </xf>
    <xf numFmtId="0" fontId="33" fillId="0" borderId="0" xfId="84" applyFont="1" applyFill="1" applyBorder="1" applyAlignment="1" applyProtection="1">
      <alignment horizontal="right" vertical="center" shrinkToFit="1"/>
      <protection/>
    </xf>
    <xf numFmtId="0" fontId="33" fillId="0" borderId="0" xfId="84" applyFont="1" applyFill="1" applyBorder="1" applyAlignment="1" applyProtection="1">
      <alignment horizontal="left" vertical="center" shrinkToFit="1"/>
      <protection/>
    </xf>
    <xf numFmtId="0" fontId="33" fillId="24" borderId="27" xfId="84" applyFont="1" applyFill="1" applyBorder="1" applyAlignment="1" applyProtection="1">
      <alignment horizontal="left" vertical="center"/>
      <protection/>
    </xf>
    <xf numFmtId="0" fontId="33" fillId="24" borderId="27" xfId="84" applyFont="1" applyFill="1" applyBorder="1" applyAlignment="1" applyProtection="1">
      <alignment horizontal="center" vertical="center"/>
      <protection/>
    </xf>
    <xf numFmtId="0" fontId="33" fillId="24" borderId="17" xfId="84" applyFont="1" applyFill="1" applyBorder="1" applyAlignment="1" applyProtection="1">
      <alignment horizontal="left" vertical="center"/>
      <protection/>
    </xf>
    <xf numFmtId="0" fontId="25" fillId="0" borderId="0" xfId="84" applyFont="1" applyFill="1" applyBorder="1" applyAlignment="1" applyProtection="1">
      <alignment vertical="center"/>
      <protection locked="0"/>
    </xf>
    <xf numFmtId="0" fontId="36" fillId="0" borderId="0" xfId="84" applyFont="1" applyFill="1" applyBorder="1" applyAlignment="1" applyProtection="1">
      <alignment horizontal="center"/>
      <protection locked="0"/>
    </xf>
    <xf numFmtId="0" fontId="25" fillId="0" borderId="17" xfId="80" applyFont="1" applyFill="1" applyBorder="1" applyAlignment="1">
      <alignment horizontal="left"/>
      <protection/>
    </xf>
    <xf numFmtId="3" fontId="29" fillId="0" borderId="17" xfId="84" applyNumberFormat="1" applyFont="1" applyFill="1" applyBorder="1" applyProtection="1">
      <alignment/>
      <protection/>
    </xf>
    <xf numFmtId="3" fontId="29" fillId="0" borderId="17" xfId="84" applyNumberFormat="1" applyFont="1" applyFill="1" applyBorder="1" applyProtection="1">
      <alignment/>
      <protection locked="0"/>
    </xf>
    <xf numFmtId="3" fontId="29" fillId="0" borderId="18" xfId="84" applyNumberFormat="1" applyFont="1" applyFill="1" applyBorder="1" applyAlignment="1" applyProtection="1">
      <alignment/>
      <protection locked="0"/>
    </xf>
    <xf numFmtId="3" fontId="29" fillId="24" borderId="23" xfId="84" applyNumberFormat="1" applyFont="1" applyFill="1" applyBorder="1" applyProtection="1">
      <alignment/>
      <protection/>
    </xf>
    <xf numFmtId="0" fontId="31" fillId="24" borderId="28" xfId="84" applyFont="1" applyFill="1" applyBorder="1" applyAlignment="1" applyProtection="1">
      <alignment horizontal="left" vertical="center"/>
      <protection/>
    </xf>
    <xf numFmtId="3" fontId="28" fillId="24" borderId="29" xfId="84" applyNumberFormat="1" applyFont="1" applyFill="1" applyBorder="1" applyProtection="1">
      <alignment/>
      <protection/>
    </xf>
    <xf numFmtId="3" fontId="26" fillId="0" borderId="0" xfId="84" applyNumberFormat="1" applyFont="1" applyBorder="1" applyProtection="1">
      <alignment/>
      <protection/>
    </xf>
    <xf numFmtId="3" fontId="26" fillId="0" borderId="0" xfId="84" applyNumberFormat="1" applyFont="1" applyBorder="1" applyProtection="1">
      <alignment/>
      <protection hidden="1"/>
    </xf>
    <xf numFmtId="3" fontId="26" fillId="0" borderId="26" xfId="84" applyNumberFormat="1" applyFont="1" applyBorder="1" applyProtection="1">
      <alignment/>
      <protection hidden="1"/>
    </xf>
    <xf numFmtId="3" fontId="25" fillId="0" borderId="0" xfId="84" applyNumberFormat="1" applyFont="1" applyFill="1" applyBorder="1" applyAlignment="1" applyProtection="1">
      <alignment horizontal="left" wrapText="1"/>
      <protection locked="0"/>
    </xf>
    <xf numFmtId="3" fontId="29" fillId="25" borderId="17" xfId="84" applyNumberFormat="1" applyFont="1" applyFill="1" applyBorder="1" applyAlignment="1" applyProtection="1">
      <alignment horizontal="left" vertical="center"/>
      <protection locked="0"/>
    </xf>
    <xf numFmtId="3" fontId="29" fillId="25" borderId="17" xfId="84" applyNumberFormat="1" applyFont="1" applyFill="1" applyBorder="1" applyProtection="1">
      <alignment/>
      <protection locked="0"/>
    </xf>
    <xf numFmtId="0" fontId="28" fillId="0" borderId="27" xfId="84" applyFont="1" applyFill="1" applyBorder="1" applyAlignment="1" applyProtection="1">
      <alignment horizontal="left" vertical="center"/>
      <protection/>
    </xf>
    <xf numFmtId="3" fontId="29" fillId="0" borderId="22" xfId="84" applyNumberFormat="1" applyFont="1" applyFill="1" applyBorder="1" applyAlignment="1" applyProtection="1" quotePrefix="1">
      <alignment horizontal="left" vertical="center"/>
      <protection locked="0"/>
    </xf>
    <xf numFmtId="0" fontId="25" fillId="0" borderId="0" xfId="0" applyFont="1" applyFill="1" applyAlignment="1">
      <alignment vertical="center" wrapText="1"/>
    </xf>
    <xf numFmtId="3" fontId="29" fillId="25" borderId="17" xfId="84" applyNumberFormat="1" applyFont="1" applyFill="1" applyBorder="1" applyAlignment="1" applyProtection="1">
      <alignment horizontal="left" vertical="center" wrapText="1"/>
      <protection locked="0"/>
    </xf>
    <xf numFmtId="0" fontId="27" fillId="24" borderId="15" xfId="86" applyFont="1" applyFill="1" applyBorder="1" applyAlignment="1" applyProtection="1">
      <alignment horizontal="left" vertical="center"/>
      <protection/>
    </xf>
    <xf numFmtId="0" fontId="24" fillId="0" borderId="30" xfId="0" applyFont="1" applyBorder="1" applyAlignment="1">
      <alignment horizontal="center"/>
    </xf>
    <xf numFmtId="0" fontId="36" fillId="0" borderId="22" xfId="86" applyFont="1" applyBorder="1" applyAlignment="1" applyProtection="1">
      <alignment horizontal="left"/>
      <protection hidden="1" locked="0"/>
    </xf>
    <xf numFmtId="3" fontId="29" fillId="0" borderId="22" xfId="86" applyNumberFormat="1" applyFont="1" applyBorder="1" applyProtection="1">
      <alignment/>
      <protection locked="0"/>
    </xf>
    <xf numFmtId="4" fontId="29" fillId="0" borderId="22" xfId="86" applyNumberFormat="1" applyFont="1" applyBorder="1" applyProtection="1">
      <alignment/>
      <protection locked="0"/>
    </xf>
    <xf numFmtId="0" fontId="36" fillId="26" borderId="22" xfId="86" applyFont="1" applyFill="1" applyBorder="1" applyAlignment="1" applyProtection="1">
      <alignment horizontal="left"/>
      <protection hidden="1" locked="0"/>
    </xf>
    <xf numFmtId="3" fontId="29" fillId="26" borderId="22" xfId="86" applyNumberFormat="1" applyFont="1" applyFill="1" applyBorder="1" applyProtection="1">
      <alignment/>
      <protection locked="0"/>
    </xf>
    <xf numFmtId="4" fontId="29" fillId="26" borderId="22" xfId="86" applyNumberFormat="1" applyFont="1" applyFill="1" applyBorder="1" applyProtection="1">
      <alignment/>
      <protection locked="0"/>
    </xf>
    <xf numFmtId="0" fontId="24" fillId="0" borderId="31" xfId="0" applyFont="1" applyBorder="1" applyAlignment="1">
      <alignment/>
    </xf>
    <xf numFmtId="0" fontId="24" fillId="0" borderId="32" xfId="0" applyFont="1" applyBorder="1" applyAlignment="1">
      <alignment/>
    </xf>
    <xf numFmtId="3" fontId="28" fillId="0" borderId="22" xfId="86" applyNumberFormat="1" applyFont="1" applyBorder="1" applyProtection="1">
      <alignment/>
      <protection locked="0"/>
    </xf>
    <xf numFmtId="4" fontId="28" fillId="0" borderId="22" xfId="86" applyNumberFormat="1" applyFont="1" applyBorder="1" applyProtection="1">
      <alignment/>
      <protection locked="0"/>
    </xf>
    <xf numFmtId="9" fontId="24" fillId="0" borderId="0" xfId="0" applyNumberFormat="1" applyFont="1" applyAlignment="1">
      <alignment/>
    </xf>
    <xf numFmtId="3" fontId="29" fillId="26" borderId="0" xfId="86" applyNumberFormat="1" applyFont="1" applyFill="1" applyBorder="1" applyProtection="1">
      <alignment/>
      <protection locked="0"/>
    </xf>
    <xf numFmtId="3" fontId="24" fillId="0" borderId="0" xfId="0" applyNumberFormat="1" applyFont="1" applyAlignment="1">
      <alignment/>
    </xf>
    <xf numFmtId="0" fontId="23" fillId="0" borderId="10" xfId="86" applyFont="1" applyFill="1" applyBorder="1" applyAlignment="1" applyProtection="1">
      <alignment horizontal="left" vertical="top"/>
      <protection/>
    </xf>
    <xf numFmtId="0" fontId="23" fillId="0" borderId="11" xfId="86" applyFont="1" applyFill="1" applyBorder="1" applyAlignment="1" applyProtection="1">
      <alignment horizontal="left" vertical="top"/>
      <protection/>
    </xf>
    <xf numFmtId="0" fontId="26" fillId="0" borderId="12" xfId="86" applyFont="1" applyFill="1" applyBorder="1" applyAlignment="1" applyProtection="1">
      <alignment horizontal="left" vertical="center"/>
      <protection/>
    </xf>
    <xf numFmtId="0" fontId="27" fillId="0" borderId="13" xfId="86" applyFont="1" applyBorder="1" applyAlignment="1">
      <alignment horizontal="right"/>
      <protection/>
    </xf>
    <xf numFmtId="0" fontId="33" fillId="24" borderId="15" xfId="86" applyFont="1" applyFill="1" applyBorder="1" applyAlignment="1" applyProtection="1">
      <alignment horizontal="center" vertical="center"/>
      <protection/>
    </xf>
    <xf numFmtId="0" fontId="33" fillId="24" borderId="16" xfId="86" applyFont="1" applyFill="1" applyBorder="1" applyAlignment="1" applyProtection="1">
      <alignment horizontal="left" vertical="center"/>
      <protection/>
    </xf>
    <xf numFmtId="0" fontId="27" fillId="24" borderId="17" xfId="86" applyFont="1" applyFill="1" applyBorder="1" applyAlignment="1" applyProtection="1">
      <alignment horizontal="center" vertical="center"/>
      <protection/>
    </xf>
    <xf numFmtId="0" fontId="27" fillId="24" borderId="18" xfId="86" applyFont="1" applyFill="1" applyBorder="1" applyAlignment="1" applyProtection="1">
      <alignment horizontal="center" vertical="center"/>
      <protection/>
    </xf>
    <xf numFmtId="0" fontId="33" fillId="24" borderId="19" xfId="86" applyFont="1" applyFill="1" applyBorder="1" applyAlignment="1" applyProtection="1">
      <alignment horizontal="center" vertical="center"/>
      <protection/>
    </xf>
    <xf numFmtId="0" fontId="33" fillId="24" borderId="20" xfId="86" applyFont="1" applyFill="1" applyBorder="1" applyAlignment="1" applyProtection="1">
      <alignment horizontal="center" vertical="center"/>
      <protection/>
    </xf>
    <xf numFmtId="0" fontId="33" fillId="24" borderId="20" xfId="86" applyFont="1" applyFill="1" applyBorder="1" applyAlignment="1" applyProtection="1">
      <alignment horizontal="left" vertical="center"/>
      <protection/>
    </xf>
    <xf numFmtId="0" fontId="33" fillId="24" borderId="33" xfId="86" applyFont="1" applyFill="1" applyBorder="1" applyAlignment="1" applyProtection="1">
      <alignment horizontal="center" vertical="center"/>
      <protection/>
    </xf>
    <xf numFmtId="0" fontId="25" fillId="0" borderId="21" xfId="86" applyFont="1" applyFill="1" applyBorder="1" applyAlignment="1" applyProtection="1">
      <alignment vertical="center"/>
      <protection locked="0"/>
    </xf>
    <xf numFmtId="0" fontId="25" fillId="0" borderId="22" xfId="86" applyFont="1" applyFill="1" applyBorder="1" applyAlignment="1" applyProtection="1">
      <alignment vertical="center"/>
      <protection locked="0"/>
    </xf>
    <xf numFmtId="3" fontId="29" fillId="0" borderId="34" xfId="86" applyNumberFormat="1" applyFont="1" applyBorder="1" applyAlignment="1" applyProtection="1">
      <alignment/>
      <protection locked="0"/>
    </xf>
    <xf numFmtId="0" fontId="31" fillId="0" borderId="0" xfId="86" applyFont="1" applyFill="1" applyBorder="1" applyAlignment="1" applyProtection="1">
      <alignment horizontal="right" vertical="center"/>
      <protection/>
    </xf>
    <xf numFmtId="0" fontId="28" fillId="24" borderId="23" xfId="86" applyFont="1" applyFill="1" applyBorder="1" applyAlignment="1" applyProtection="1">
      <alignment horizontal="left" vertical="center"/>
      <protection/>
    </xf>
    <xf numFmtId="3" fontId="29" fillId="24" borderId="22" xfId="86" applyNumberFormat="1" applyFont="1" applyFill="1" applyBorder="1" applyProtection="1">
      <alignment/>
      <protection/>
    </xf>
    <xf numFmtId="3" fontId="29" fillId="24" borderId="23" xfId="86" applyNumberFormat="1" applyFont="1" applyFill="1" applyBorder="1" applyProtection="1">
      <alignment/>
      <protection hidden="1"/>
    </xf>
    <xf numFmtId="3" fontId="29" fillId="24" borderId="24" xfId="86" applyNumberFormat="1" applyFont="1" applyFill="1" applyBorder="1" applyProtection="1">
      <alignment/>
      <protection hidden="1"/>
    </xf>
    <xf numFmtId="0" fontId="32" fillId="0" borderId="0" xfId="86" applyFont="1" applyBorder="1" applyAlignment="1" applyProtection="1">
      <alignment horizontal="center" vertical="center" textRotation="90"/>
      <protection/>
    </xf>
    <xf numFmtId="0" fontId="33" fillId="0" borderId="0" xfId="86" applyFont="1" applyBorder="1" applyAlignment="1" applyProtection="1">
      <alignment horizontal="right" vertical="center"/>
      <protection/>
    </xf>
    <xf numFmtId="0" fontId="33" fillId="0" borderId="0" xfId="86" applyFont="1" applyBorder="1" applyAlignment="1" applyProtection="1">
      <alignment horizontal="left" vertical="center"/>
      <protection/>
    </xf>
    <xf numFmtId="3" fontId="29" fillId="0" borderId="0" xfId="86" applyNumberFormat="1" applyFont="1" applyBorder="1" applyProtection="1">
      <alignment/>
      <protection/>
    </xf>
    <xf numFmtId="3" fontId="29" fillId="0" borderId="0" xfId="86" applyNumberFormat="1" applyFont="1" applyBorder="1" applyProtection="1">
      <alignment/>
      <protection hidden="1"/>
    </xf>
    <xf numFmtId="3" fontId="29" fillId="0" borderId="26" xfId="86" applyNumberFormat="1" applyFont="1" applyBorder="1" applyProtection="1">
      <alignment/>
      <protection hidden="1"/>
    </xf>
    <xf numFmtId="0" fontId="33" fillId="24" borderId="17" xfId="86" applyFont="1" applyFill="1" applyBorder="1" applyAlignment="1" applyProtection="1">
      <alignment horizontal="left" vertical="center"/>
      <protection/>
    </xf>
    <xf numFmtId="0" fontId="25" fillId="0" borderId="21" xfId="86" applyFont="1" applyFill="1" applyBorder="1" applyAlignment="1" applyProtection="1">
      <alignment horizontal="right" vertical="center"/>
      <protection locked="0"/>
    </xf>
    <xf numFmtId="0" fontId="33" fillId="0" borderId="0" xfId="86" applyFont="1" applyFill="1" applyBorder="1" applyAlignment="1" applyProtection="1">
      <alignment horizontal="left" vertical="center"/>
      <protection/>
    </xf>
    <xf numFmtId="0" fontId="33" fillId="0" borderId="0" xfId="86" applyFont="1" applyFill="1" applyBorder="1" applyAlignment="1" applyProtection="1">
      <alignment horizontal="right" vertical="center" shrinkToFit="1"/>
      <protection/>
    </xf>
    <xf numFmtId="0" fontId="33" fillId="0" borderId="0" xfId="86" applyFont="1" applyFill="1" applyBorder="1" applyAlignment="1" applyProtection="1">
      <alignment horizontal="left" vertical="center" shrinkToFit="1"/>
      <protection/>
    </xf>
    <xf numFmtId="0" fontId="33" fillId="24" borderId="27" xfId="86" applyFont="1" applyFill="1" applyBorder="1" applyAlignment="1" applyProtection="1">
      <alignment horizontal="left" vertical="center"/>
      <protection/>
    </xf>
    <xf numFmtId="0" fontId="33" fillId="24" borderId="27" xfId="86" applyFont="1" applyFill="1" applyBorder="1" applyAlignment="1" applyProtection="1">
      <alignment horizontal="center" vertical="center"/>
      <protection/>
    </xf>
    <xf numFmtId="0" fontId="36" fillId="0" borderId="22" xfId="86" applyFont="1" applyFill="1" applyBorder="1" applyAlignment="1" applyProtection="1">
      <alignment horizontal="center"/>
      <protection locked="0"/>
    </xf>
    <xf numFmtId="0" fontId="25" fillId="0" borderId="22" xfId="82" applyFont="1" applyBorder="1" applyAlignment="1">
      <alignment horizontal="left"/>
      <protection/>
    </xf>
    <xf numFmtId="3" fontId="29" fillId="24" borderId="23" xfId="86" applyNumberFormat="1" applyFont="1" applyFill="1" applyBorder="1" applyProtection="1">
      <alignment/>
      <protection/>
    </xf>
    <xf numFmtId="0" fontId="25" fillId="0" borderId="35" xfId="79" applyFont="1" applyBorder="1">
      <alignment/>
      <protection/>
    </xf>
    <xf numFmtId="0" fontId="31" fillId="24" borderId="28" xfId="86" applyFont="1" applyFill="1" applyBorder="1" applyAlignment="1" applyProtection="1">
      <alignment horizontal="left" vertical="center"/>
      <protection/>
    </xf>
    <xf numFmtId="0" fontId="37" fillId="24" borderId="36" xfId="86" applyFont="1" applyFill="1" applyBorder="1" applyAlignment="1" applyProtection="1">
      <alignment horizontal="left" vertical="center"/>
      <protection/>
    </xf>
    <xf numFmtId="3" fontId="37" fillId="24" borderId="37" xfId="86" applyNumberFormat="1" applyFont="1" applyFill="1" applyBorder="1" applyAlignment="1" applyProtection="1">
      <alignment horizontal="left"/>
      <protection hidden="1"/>
    </xf>
    <xf numFmtId="3" fontId="28" fillId="24" borderId="29" xfId="86" applyNumberFormat="1" applyFont="1" applyFill="1" applyBorder="1" applyProtection="1">
      <alignment/>
      <protection/>
    </xf>
    <xf numFmtId="0" fontId="36" fillId="0" borderId="22" xfId="86" applyFont="1" applyFill="1" applyBorder="1" applyAlignment="1" applyProtection="1">
      <alignment vertical="center"/>
      <protection locked="0"/>
    </xf>
    <xf numFmtId="3" fontId="36" fillId="0" borderId="22" xfId="86" applyNumberFormat="1" applyFont="1" applyBorder="1" applyAlignment="1" applyProtection="1">
      <alignment horizontal="left"/>
      <protection locked="0"/>
    </xf>
    <xf numFmtId="0" fontId="33" fillId="24" borderId="15" xfId="84" applyFont="1" applyFill="1" applyBorder="1" applyAlignment="1" applyProtection="1">
      <alignment horizontal="center" vertical="center"/>
      <protection/>
    </xf>
    <xf numFmtId="0" fontId="27" fillId="24" borderId="15" xfId="84" applyFont="1" applyFill="1" applyBorder="1" applyAlignment="1" applyProtection="1">
      <alignment horizontal="left" vertical="center"/>
      <protection/>
    </xf>
    <xf numFmtId="0" fontId="33" fillId="24" borderId="16" xfId="84" applyFont="1" applyFill="1" applyBorder="1" applyAlignment="1" applyProtection="1">
      <alignment horizontal="left" vertical="center"/>
      <protection/>
    </xf>
    <xf numFmtId="0" fontId="27" fillId="24" borderId="17" xfId="84" applyFont="1" applyFill="1" applyBorder="1" applyAlignment="1" applyProtection="1">
      <alignment horizontal="center" vertical="center"/>
      <protection/>
    </xf>
    <xf numFmtId="0" fontId="33" fillId="24" borderId="20" xfId="84" applyFont="1" applyFill="1" applyBorder="1" applyAlignment="1" applyProtection="1">
      <alignment horizontal="center" vertical="center"/>
      <protection/>
    </xf>
    <xf numFmtId="0" fontId="25" fillId="0" borderId="21" xfId="84" applyFont="1" applyFill="1" applyBorder="1" applyAlignment="1" applyProtection="1">
      <alignment vertical="center"/>
      <protection locked="0"/>
    </xf>
    <xf numFmtId="0" fontId="36" fillId="0" borderId="38" xfId="84" applyFont="1" applyBorder="1" applyAlignment="1" applyProtection="1">
      <alignment horizontal="left"/>
      <protection hidden="1" locked="0"/>
    </xf>
    <xf numFmtId="3" fontId="29" fillId="0" borderId="38" xfId="84" applyNumberFormat="1" applyFont="1" applyBorder="1" applyProtection="1">
      <alignment/>
      <protection locked="0"/>
    </xf>
    <xf numFmtId="0" fontId="36" fillId="0" borderId="22" xfId="84" applyFont="1" applyBorder="1" applyAlignment="1" applyProtection="1">
      <alignment horizontal="left"/>
      <protection hidden="1" locked="0"/>
    </xf>
    <xf numFmtId="0" fontId="33" fillId="0" borderId="22" xfId="84" applyFont="1" applyFill="1" applyBorder="1" applyAlignment="1" applyProtection="1">
      <alignment vertical="center"/>
      <protection locked="0"/>
    </xf>
    <xf numFmtId="0" fontId="36" fillId="0" borderId="22" xfId="84" applyFont="1" applyFill="1" applyBorder="1" applyAlignment="1" applyProtection="1">
      <alignment vertical="center"/>
      <protection locked="0"/>
    </xf>
    <xf numFmtId="3" fontId="36" fillId="0" borderId="22" xfId="84" applyNumberFormat="1" applyFont="1" applyBorder="1" applyAlignment="1" applyProtection="1">
      <alignment horizontal="left"/>
      <protection locked="0"/>
    </xf>
    <xf numFmtId="0" fontId="36" fillId="0" borderId="22" xfId="84" applyFont="1" applyBorder="1" applyAlignment="1" applyProtection="1">
      <alignment horizontal="left" wrapText="1"/>
      <protection hidden="1" locked="0"/>
    </xf>
    <xf numFmtId="0" fontId="27" fillId="24" borderId="28" xfId="84" applyFont="1" applyFill="1" applyBorder="1" applyAlignment="1" applyProtection="1">
      <alignment horizontal="left" vertical="center"/>
      <protection/>
    </xf>
    <xf numFmtId="3" fontId="28" fillId="24" borderId="29" xfId="84" applyNumberFormat="1" applyFont="1" applyFill="1" applyBorder="1" applyProtection="1">
      <alignment/>
      <protection hidden="1"/>
    </xf>
    <xf numFmtId="0" fontId="37" fillId="24" borderId="36" xfId="84" applyFont="1" applyFill="1" applyBorder="1" applyAlignment="1" applyProtection="1">
      <alignment horizontal="left" vertical="center"/>
      <protection/>
    </xf>
    <xf numFmtId="3" fontId="37" fillId="24" borderId="37" xfId="84" applyNumberFormat="1" applyFont="1" applyFill="1" applyBorder="1" applyAlignment="1" applyProtection="1">
      <alignment horizontal="left"/>
      <protection hidden="1"/>
    </xf>
    <xf numFmtId="0" fontId="38" fillId="24" borderId="15" xfId="84" applyFont="1" applyFill="1" applyBorder="1" applyAlignment="1" applyProtection="1">
      <alignment horizontal="left" vertical="center"/>
      <protection/>
    </xf>
    <xf numFmtId="0" fontId="33" fillId="24" borderId="19" xfId="84" applyFont="1" applyFill="1" applyBorder="1" applyAlignment="1" applyProtection="1">
      <alignment horizontal="center" vertical="center"/>
      <protection/>
    </xf>
    <xf numFmtId="0" fontId="33" fillId="24" borderId="39" xfId="84" applyFont="1" applyFill="1" applyBorder="1" applyAlignment="1" applyProtection="1">
      <alignment horizontal="left" vertical="center"/>
      <protection/>
    </xf>
    <xf numFmtId="0" fontId="33" fillId="24" borderId="19" xfId="84" applyFont="1" applyFill="1" applyBorder="1" applyAlignment="1" applyProtection="1">
      <alignment horizontal="left" vertical="center"/>
      <protection/>
    </xf>
    <xf numFmtId="0" fontId="25" fillId="0" borderId="21" xfId="84" applyFont="1" applyFill="1" applyBorder="1" applyAlignment="1" applyProtection="1">
      <alignment horizontal="right" vertical="center"/>
      <protection locked="0"/>
    </xf>
    <xf numFmtId="3" fontId="29" fillId="24" borderId="22" xfId="84" applyNumberFormat="1" applyFont="1" applyFill="1" applyBorder="1" applyAlignment="1" applyProtection="1">
      <alignment/>
      <protection/>
    </xf>
    <xf numFmtId="3" fontId="29" fillId="0" borderId="22" xfId="84" applyNumberFormat="1" applyFont="1" applyBorder="1" applyAlignment="1" applyProtection="1">
      <alignment/>
      <protection locked="0"/>
    </xf>
    <xf numFmtId="3" fontId="29" fillId="0" borderId="0" xfId="84" applyNumberFormat="1" applyFont="1" applyBorder="1" applyAlignment="1" applyProtection="1">
      <alignment/>
      <protection/>
    </xf>
    <xf numFmtId="3" fontId="29" fillId="0" borderId="0" xfId="84" applyNumberFormat="1" applyFont="1" applyBorder="1" applyAlignment="1" applyProtection="1">
      <alignment/>
      <protection hidden="1"/>
    </xf>
    <xf numFmtId="3" fontId="28" fillId="24" borderId="29" xfId="84" applyNumberFormat="1" applyFont="1" applyFill="1" applyBorder="1" applyAlignment="1" applyProtection="1">
      <alignment/>
      <protection hidden="1"/>
    </xf>
    <xf numFmtId="0" fontId="38" fillId="0" borderId="35" xfId="84" applyFont="1" applyFill="1" applyBorder="1" applyAlignment="1" applyProtection="1">
      <alignment horizontal="left" vertical="center"/>
      <protection/>
    </xf>
    <xf numFmtId="0" fontId="33" fillId="0" borderId="0" xfId="84" applyFont="1" applyFill="1" applyBorder="1" applyAlignment="1" applyProtection="1">
      <alignment horizontal="left" vertical="center"/>
      <protection/>
    </xf>
    <xf numFmtId="0" fontId="33" fillId="24" borderId="20" xfId="84" applyFont="1" applyFill="1" applyBorder="1" applyAlignment="1" applyProtection="1">
      <alignment horizontal="left" vertical="center"/>
      <protection/>
    </xf>
    <xf numFmtId="0" fontId="36" fillId="0" borderId="22" xfId="84" applyFont="1" applyFill="1" applyBorder="1" applyAlignment="1" applyProtection="1">
      <alignment horizontal="center"/>
      <protection locked="0"/>
    </xf>
    <xf numFmtId="0" fontId="25" fillId="0" borderId="22" xfId="80" applyFont="1" applyBorder="1" applyAlignment="1">
      <alignment horizontal="left"/>
      <protection/>
    </xf>
    <xf numFmtId="0" fontId="27" fillId="24" borderId="18" xfId="84" applyFont="1" applyFill="1" applyBorder="1" applyAlignment="1" applyProtection="1">
      <alignment horizontal="center" vertical="center"/>
      <protection/>
    </xf>
    <xf numFmtId="0" fontId="33" fillId="24" borderId="33" xfId="84" applyFont="1" applyFill="1" applyBorder="1" applyAlignment="1" applyProtection="1">
      <alignment horizontal="center" vertical="center"/>
      <protection/>
    </xf>
    <xf numFmtId="3" fontId="29" fillId="0" borderId="34" xfId="84" applyNumberFormat="1" applyFont="1" applyBorder="1" applyAlignment="1" applyProtection="1">
      <alignment/>
      <protection locked="0"/>
    </xf>
    <xf numFmtId="3" fontId="28" fillId="24" borderId="23" xfId="84" applyNumberFormat="1" applyFont="1" applyFill="1" applyBorder="1" applyProtection="1">
      <alignment/>
      <protection/>
    </xf>
    <xf numFmtId="3" fontId="28" fillId="24" borderId="23" xfId="84" applyNumberFormat="1" applyFont="1" applyFill="1" applyBorder="1" applyProtection="1">
      <alignment/>
      <protection hidden="1"/>
    </xf>
    <xf numFmtId="3" fontId="28" fillId="24" borderId="24" xfId="84" applyNumberFormat="1" applyFont="1" applyFill="1" applyBorder="1" applyProtection="1">
      <alignment/>
      <protection hidden="1"/>
    </xf>
    <xf numFmtId="0" fontId="26" fillId="0" borderId="11" xfId="84" applyFont="1" applyFill="1" applyBorder="1" applyAlignment="1" applyProtection="1">
      <alignment horizontal="left" vertical="center"/>
      <protection/>
    </xf>
    <xf numFmtId="0" fontId="36" fillId="0" borderId="0" xfId="84" applyFont="1" applyFill="1" applyBorder="1" applyAlignment="1" applyProtection="1">
      <alignment vertical="center"/>
      <protection locked="0"/>
    </xf>
    <xf numFmtId="3" fontId="36" fillId="0" borderId="17" xfId="84" applyNumberFormat="1" applyFont="1" applyBorder="1" applyAlignment="1" applyProtection="1">
      <alignment horizontal="left"/>
      <protection locked="0"/>
    </xf>
    <xf numFmtId="0" fontId="23" fillId="0" borderId="10" xfId="85" applyFont="1" applyFill="1" applyBorder="1" applyAlignment="1" applyProtection="1">
      <alignment horizontal="left" vertical="top"/>
      <protection/>
    </xf>
    <xf numFmtId="0" fontId="23" fillId="0" borderId="11" xfId="85" applyFont="1" applyFill="1" applyBorder="1" applyAlignment="1" applyProtection="1">
      <alignment horizontal="left" vertical="top"/>
      <protection/>
    </xf>
    <xf numFmtId="0" fontId="26" fillId="0" borderId="12" xfId="85" applyFont="1" applyFill="1" applyBorder="1" applyAlignment="1" applyProtection="1">
      <alignment horizontal="left" vertical="center"/>
      <protection/>
    </xf>
    <xf numFmtId="0" fontId="27" fillId="0" borderId="13" xfId="85" applyFont="1" applyBorder="1" applyAlignment="1">
      <alignment horizontal="right"/>
      <protection/>
    </xf>
    <xf numFmtId="0" fontId="27" fillId="24" borderId="15" xfId="85" applyFont="1" applyFill="1" applyBorder="1" applyAlignment="1" applyProtection="1">
      <alignment horizontal="left" vertical="center"/>
      <protection/>
    </xf>
    <xf numFmtId="0" fontId="33" fillId="24" borderId="15" xfId="85" applyFont="1" applyFill="1" applyBorder="1" applyAlignment="1" applyProtection="1">
      <alignment horizontal="center" vertical="center"/>
      <protection/>
    </xf>
    <xf numFmtId="0" fontId="33" fillId="24" borderId="16" xfId="85" applyFont="1" applyFill="1" applyBorder="1" applyAlignment="1" applyProtection="1">
      <alignment horizontal="left" vertical="center"/>
      <protection/>
    </xf>
    <xf numFmtId="0" fontId="27" fillId="24" borderId="17" xfId="85" applyFont="1" applyFill="1" applyBorder="1" applyAlignment="1" applyProtection="1">
      <alignment horizontal="center" vertical="center"/>
      <protection/>
    </xf>
    <xf numFmtId="0" fontId="33" fillId="24" borderId="19" xfId="85" applyFont="1" applyFill="1" applyBorder="1" applyAlignment="1" applyProtection="1">
      <alignment horizontal="center" vertical="center"/>
      <protection/>
    </xf>
    <xf numFmtId="0" fontId="33" fillId="24" borderId="20" xfId="85" applyFont="1" applyFill="1" applyBorder="1" applyAlignment="1" applyProtection="1">
      <alignment horizontal="center" vertical="center"/>
      <protection/>
    </xf>
    <xf numFmtId="0" fontId="33" fillId="24" borderId="20" xfId="85" applyFont="1" applyFill="1" applyBorder="1" applyAlignment="1" applyProtection="1">
      <alignment horizontal="left" vertical="center"/>
      <protection/>
    </xf>
    <xf numFmtId="0" fontId="25" fillId="0" borderId="21" xfId="85" applyFont="1" applyFill="1" applyBorder="1" applyAlignment="1" applyProtection="1">
      <alignment vertical="center"/>
      <protection locked="0"/>
    </xf>
    <xf numFmtId="0" fontId="25" fillId="0" borderId="22" xfId="85" applyFont="1" applyFill="1" applyBorder="1" applyAlignment="1" applyProtection="1">
      <alignment vertical="center"/>
      <protection locked="0"/>
    </xf>
    <xf numFmtId="0" fontId="36" fillId="0" borderId="22" xfId="85" applyFont="1" applyBorder="1" applyAlignment="1" applyProtection="1">
      <alignment horizontal="left"/>
      <protection hidden="1" locked="0"/>
    </xf>
    <xf numFmtId="3" fontId="29" fillId="24" borderId="22" xfId="85" applyNumberFormat="1" applyFont="1" applyFill="1" applyBorder="1" applyProtection="1">
      <alignment/>
      <protection/>
    </xf>
    <xf numFmtId="3" fontId="29" fillId="0" borderId="22" xfId="85" applyNumberFormat="1" applyFont="1" applyBorder="1" applyProtection="1">
      <alignment/>
      <protection locked="0"/>
    </xf>
    <xf numFmtId="0" fontId="31" fillId="0" borderId="0" xfId="85" applyFont="1" applyFill="1" applyBorder="1" applyAlignment="1" applyProtection="1">
      <alignment horizontal="right" vertical="center"/>
      <protection/>
    </xf>
    <xf numFmtId="0" fontId="28" fillId="24" borderId="23" xfId="85" applyFont="1" applyFill="1" applyBorder="1" applyAlignment="1" applyProtection="1">
      <alignment horizontal="left" vertical="center"/>
      <protection/>
    </xf>
    <xf numFmtId="3" fontId="29" fillId="24" borderId="23" xfId="85" applyNumberFormat="1" applyFont="1" applyFill="1" applyBorder="1" applyProtection="1">
      <alignment/>
      <protection hidden="1"/>
    </xf>
    <xf numFmtId="0" fontId="32" fillId="0" borderId="0" xfId="85" applyFont="1" applyBorder="1" applyAlignment="1" applyProtection="1">
      <alignment horizontal="center" vertical="center" textRotation="90"/>
      <protection/>
    </xf>
    <xf numFmtId="0" fontId="33" fillId="0" borderId="0" xfId="85" applyFont="1" applyBorder="1" applyAlignment="1" applyProtection="1">
      <alignment horizontal="right" vertical="center"/>
      <protection/>
    </xf>
    <xf numFmtId="0" fontId="33" fillId="0" borderId="0" xfId="85" applyFont="1" applyBorder="1" applyAlignment="1" applyProtection="1">
      <alignment horizontal="left" vertical="center"/>
      <protection/>
    </xf>
    <xf numFmtId="3" fontId="29" fillId="0" borderId="0" xfId="85" applyNumberFormat="1" applyFont="1" applyBorder="1" applyProtection="1">
      <alignment/>
      <protection/>
    </xf>
    <xf numFmtId="3" fontId="29" fillId="0" borderId="0" xfId="85" applyNumberFormat="1" applyFont="1" applyBorder="1" applyProtection="1">
      <alignment/>
      <protection hidden="1"/>
    </xf>
    <xf numFmtId="0" fontId="33" fillId="24" borderId="27" xfId="85" applyFont="1" applyFill="1" applyBorder="1" applyAlignment="1" applyProtection="1">
      <alignment horizontal="left" vertical="center"/>
      <protection/>
    </xf>
    <xf numFmtId="0" fontId="33" fillId="24" borderId="27" xfId="85" applyFont="1" applyFill="1" applyBorder="1" applyAlignment="1" applyProtection="1">
      <alignment horizontal="center" vertical="center"/>
      <protection/>
    </xf>
    <xf numFmtId="0" fontId="33" fillId="24" borderId="17" xfId="85" applyFont="1" applyFill="1" applyBorder="1" applyAlignment="1" applyProtection="1">
      <alignment horizontal="left" vertical="center"/>
      <protection/>
    </xf>
    <xf numFmtId="0" fontId="36" fillId="0" borderId="22" xfId="85" applyFont="1" applyFill="1" applyBorder="1" applyAlignment="1" applyProtection="1">
      <alignment vertical="center"/>
      <protection locked="0"/>
    </xf>
    <xf numFmtId="3" fontId="36" fillId="0" borderId="22" xfId="85" applyNumberFormat="1" applyFont="1" applyBorder="1" applyAlignment="1" applyProtection="1">
      <alignment horizontal="left"/>
      <protection locked="0"/>
    </xf>
    <xf numFmtId="0" fontId="36" fillId="0" borderId="27" xfId="85" applyFont="1" applyFill="1" applyBorder="1" applyAlignment="1" applyProtection="1">
      <alignment vertical="center"/>
      <protection locked="0"/>
    </xf>
    <xf numFmtId="3" fontId="36" fillId="0" borderId="17" xfId="85" applyNumberFormat="1" applyFont="1" applyBorder="1" applyAlignment="1" applyProtection="1">
      <alignment horizontal="left"/>
      <protection locked="0"/>
    </xf>
    <xf numFmtId="0" fontId="33" fillId="0" borderId="0" xfId="85" applyFont="1" applyFill="1" applyBorder="1" applyAlignment="1" applyProtection="1">
      <alignment horizontal="right" vertical="center" shrinkToFit="1"/>
      <protection/>
    </xf>
    <xf numFmtId="0" fontId="33" fillId="0" borderId="0" xfId="85" applyFont="1" applyFill="1" applyBorder="1" applyAlignment="1" applyProtection="1">
      <alignment horizontal="left" vertical="center" shrinkToFit="1"/>
      <protection/>
    </xf>
    <xf numFmtId="0" fontId="36" fillId="0" borderId="22" xfId="85" applyFont="1" applyFill="1" applyBorder="1" applyAlignment="1" applyProtection="1">
      <alignment horizontal="center"/>
      <protection locked="0"/>
    </xf>
    <xf numFmtId="0" fontId="25" fillId="0" borderId="22" xfId="81" applyFont="1" applyBorder="1" applyAlignment="1">
      <alignment horizontal="left"/>
      <protection/>
    </xf>
    <xf numFmtId="3" fontId="29" fillId="24" borderId="23" xfId="85" applyNumberFormat="1" applyFont="1" applyFill="1" applyBorder="1" applyProtection="1">
      <alignment/>
      <protection/>
    </xf>
    <xf numFmtId="0" fontId="31" fillId="24" borderId="28" xfId="85" applyFont="1" applyFill="1" applyBorder="1" applyAlignment="1" applyProtection="1">
      <alignment horizontal="left" vertical="center"/>
      <protection/>
    </xf>
    <xf numFmtId="0" fontId="37" fillId="24" borderId="36" xfId="85" applyFont="1" applyFill="1" applyBorder="1" applyAlignment="1" applyProtection="1">
      <alignment horizontal="left" vertical="center"/>
      <protection/>
    </xf>
    <xf numFmtId="3" fontId="37" fillId="24" borderId="37" xfId="85" applyNumberFormat="1" applyFont="1" applyFill="1" applyBorder="1" applyAlignment="1" applyProtection="1">
      <alignment horizontal="left"/>
      <protection hidden="1"/>
    </xf>
    <xf numFmtId="3" fontId="28" fillId="24" borderId="29" xfId="85" applyNumberFormat="1" applyFont="1" applyFill="1" applyBorder="1" applyProtection="1">
      <alignment/>
      <protection/>
    </xf>
    <xf numFmtId="3" fontId="26" fillId="0" borderId="0" xfId="85" applyNumberFormat="1" applyFont="1" applyBorder="1" applyProtection="1">
      <alignment/>
      <protection/>
    </xf>
    <xf numFmtId="3" fontId="26" fillId="0" borderId="0" xfId="85" applyNumberFormat="1" applyFont="1" applyBorder="1" applyProtection="1">
      <alignment/>
      <protection hidden="1"/>
    </xf>
    <xf numFmtId="0" fontId="23" fillId="0" borderId="10" xfId="87" applyFont="1" applyFill="1" applyBorder="1" applyAlignment="1" applyProtection="1">
      <alignment horizontal="left" vertical="top"/>
      <protection/>
    </xf>
    <xf numFmtId="0" fontId="23" fillId="0" borderId="11" xfId="87" applyFont="1" applyFill="1" applyBorder="1" applyAlignment="1" applyProtection="1">
      <alignment horizontal="left" vertical="top"/>
      <protection/>
    </xf>
    <xf numFmtId="0" fontId="26" fillId="0" borderId="12" xfId="87" applyFont="1" applyFill="1" applyBorder="1" applyAlignment="1" applyProtection="1">
      <alignment horizontal="left" vertical="center"/>
      <protection/>
    </xf>
    <xf numFmtId="0" fontId="27" fillId="0" borderId="13" xfId="87" applyFont="1" applyBorder="1" applyAlignment="1">
      <alignment horizontal="right"/>
      <protection/>
    </xf>
    <xf numFmtId="0" fontId="27" fillId="24" borderId="15" xfId="87" applyFont="1" applyFill="1" applyBorder="1" applyAlignment="1" applyProtection="1">
      <alignment horizontal="left" vertical="center"/>
      <protection/>
    </xf>
    <xf numFmtId="0" fontId="33" fillId="24" borderId="15" xfId="87" applyFont="1" applyFill="1" applyBorder="1" applyAlignment="1" applyProtection="1">
      <alignment horizontal="center" vertical="center"/>
      <protection/>
    </xf>
    <xf numFmtId="0" fontId="33" fillId="24" borderId="16" xfId="87" applyFont="1" applyFill="1" applyBorder="1" applyAlignment="1" applyProtection="1">
      <alignment horizontal="left" vertical="center"/>
      <protection/>
    </xf>
    <xf numFmtId="0" fontId="27" fillId="24" borderId="17" xfId="87" applyFont="1" applyFill="1" applyBorder="1" applyAlignment="1" applyProtection="1">
      <alignment horizontal="center" vertical="center"/>
      <protection/>
    </xf>
    <xf numFmtId="0" fontId="33" fillId="24" borderId="19" xfId="87" applyFont="1" applyFill="1" applyBorder="1" applyAlignment="1" applyProtection="1">
      <alignment horizontal="center" vertical="center"/>
      <protection/>
    </xf>
    <xf numFmtId="0" fontId="33" fillId="24" borderId="20" xfId="87" applyFont="1" applyFill="1" applyBorder="1" applyAlignment="1" applyProtection="1">
      <alignment horizontal="center" vertical="center"/>
      <protection/>
    </xf>
    <xf numFmtId="0" fontId="33" fillId="24" borderId="20" xfId="87" applyFont="1" applyFill="1" applyBorder="1" applyAlignment="1" applyProtection="1">
      <alignment horizontal="left" vertical="center"/>
      <protection/>
    </xf>
    <xf numFmtId="0" fontId="25" fillId="0" borderId="21" xfId="87" applyFont="1" applyFill="1" applyBorder="1" applyAlignment="1" applyProtection="1">
      <alignment vertical="center"/>
      <protection locked="0"/>
    </xf>
    <xf numFmtId="0" fontId="36" fillId="0" borderId="22" xfId="87" applyFont="1" applyBorder="1" applyAlignment="1" applyProtection="1">
      <alignment horizontal="left"/>
      <protection hidden="1" locked="0"/>
    </xf>
    <xf numFmtId="3" fontId="29" fillId="0" borderId="22" xfId="87" applyNumberFormat="1" applyFont="1" applyBorder="1" applyProtection="1">
      <alignment/>
      <protection locked="0"/>
    </xf>
    <xf numFmtId="0" fontId="31" fillId="0" borderId="0" xfId="87" applyFont="1" applyFill="1" applyBorder="1" applyAlignment="1" applyProtection="1">
      <alignment horizontal="right" vertical="center"/>
      <protection/>
    </xf>
    <xf numFmtId="0" fontId="28" fillId="24" borderId="23" xfId="87" applyFont="1" applyFill="1" applyBorder="1" applyAlignment="1" applyProtection="1">
      <alignment horizontal="left" vertical="center"/>
      <protection/>
    </xf>
    <xf numFmtId="3" fontId="29" fillId="24" borderId="23" xfId="87" applyNumberFormat="1" applyFont="1" applyFill="1" applyBorder="1" applyProtection="1">
      <alignment/>
      <protection hidden="1"/>
    </xf>
    <xf numFmtId="0" fontId="32" fillId="0" borderId="0" xfId="87" applyFont="1" applyBorder="1" applyAlignment="1" applyProtection="1">
      <alignment horizontal="center" vertical="center" textRotation="90"/>
      <protection/>
    </xf>
    <xf numFmtId="0" fontId="33" fillId="0" borderId="0" xfId="87" applyFont="1" applyBorder="1" applyAlignment="1" applyProtection="1">
      <alignment horizontal="right" vertical="center"/>
      <protection/>
    </xf>
    <xf numFmtId="0" fontId="33" fillId="0" borderId="0" xfId="87" applyFont="1" applyBorder="1" applyAlignment="1" applyProtection="1">
      <alignment horizontal="left" vertical="center"/>
      <protection/>
    </xf>
    <xf numFmtId="3" fontId="29" fillId="0" borderId="0" xfId="87" applyNumberFormat="1" applyFont="1" applyBorder="1" applyProtection="1">
      <alignment/>
      <protection/>
    </xf>
    <xf numFmtId="3" fontId="29" fillId="0" borderId="0" xfId="87" applyNumberFormat="1" applyFont="1" applyBorder="1" applyProtection="1">
      <alignment/>
      <protection hidden="1"/>
    </xf>
    <xf numFmtId="0" fontId="33" fillId="24" borderId="27" xfId="87" applyFont="1" applyFill="1" applyBorder="1" applyAlignment="1" applyProtection="1">
      <alignment horizontal="left" vertical="center"/>
      <protection/>
    </xf>
    <xf numFmtId="0" fontId="33" fillId="24" borderId="27" xfId="87" applyFont="1" applyFill="1" applyBorder="1" applyAlignment="1" applyProtection="1">
      <alignment horizontal="center" vertical="center"/>
      <protection/>
    </xf>
    <xf numFmtId="0" fontId="33" fillId="24" borderId="17" xfId="87" applyFont="1" applyFill="1" applyBorder="1" applyAlignment="1" applyProtection="1">
      <alignment horizontal="left" vertical="center"/>
      <protection/>
    </xf>
    <xf numFmtId="0" fontId="36" fillId="0" borderId="22" xfId="87" applyFont="1" applyFill="1" applyBorder="1" applyAlignment="1" applyProtection="1">
      <alignment vertical="center"/>
      <protection locked="0"/>
    </xf>
    <xf numFmtId="3" fontId="36" fillId="0" borderId="22" xfId="87" applyNumberFormat="1" applyFont="1" applyBorder="1" applyAlignment="1" applyProtection="1">
      <alignment horizontal="left"/>
      <protection locked="0"/>
    </xf>
    <xf numFmtId="0" fontId="25" fillId="0" borderId="21" xfId="87" applyFont="1" applyFill="1" applyBorder="1" applyAlignment="1" applyProtection="1">
      <alignment horizontal="right" vertical="center"/>
      <protection locked="0"/>
    </xf>
    <xf numFmtId="0" fontId="33" fillId="0" borderId="0" xfId="87" applyFont="1" applyFill="1" applyBorder="1" applyAlignment="1" applyProtection="1">
      <alignment horizontal="left" vertical="center"/>
      <protection/>
    </xf>
    <xf numFmtId="0" fontId="33" fillId="0" borderId="0" xfId="87" applyFont="1" applyFill="1" applyBorder="1" applyAlignment="1" applyProtection="1">
      <alignment horizontal="right" vertical="center" shrinkToFit="1"/>
      <protection/>
    </xf>
    <xf numFmtId="0" fontId="33" fillId="0" borderId="0" xfId="87" applyFont="1" applyFill="1" applyBorder="1" applyAlignment="1" applyProtection="1">
      <alignment horizontal="left" vertical="center" shrinkToFit="1"/>
      <protection/>
    </xf>
    <xf numFmtId="0" fontId="36" fillId="0" borderId="22" xfId="87" applyFont="1" applyFill="1" applyBorder="1" applyAlignment="1" applyProtection="1">
      <alignment horizontal="center"/>
      <protection locked="0"/>
    </xf>
    <xf numFmtId="0" fontId="25" fillId="0" borderId="22" xfId="83" applyFont="1" applyBorder="1" applyAlignment="1">
      <alignment horizontal="left"/>
      <protection/>
    </xf>
    <xf numFmtId="0" fontId="31" fillId="24" borderId="28" xfId="87" applyFont="1" applyFill="1" applyBorder="1" applyAlignment="1" applyProtection="1">
      <alignment horizontal="left" vertical="center"/>
      <protection/>
    </xf>
    <xf numFmtId="0" fontId="37" fillId="24" borderId="36" xfId="87" applyFont="1" applyFill="1" applyBorder="1" applyAlignment="1" applyProtection="1">
      <alignment horizontal="left" vertical="center"/>
      <protection/>
    </xf>
    <xf numFmtId="3" fontId="37" fillId="24" borderId="37" xfId="87" applyNumberFormat="1" applyFont="1" applyFill="1" applyBorder="1" applyAlignment="1" applyProtection="1">
      <alignment horizontal="left"/>
      <protection hidden="1"/>
    </xf>
    <xf numFmtId="3" fontId="28" fillId="24" borderId="29" xfId="87" applyNumberFormat="1" applyFont="1" applyFill="1" applyBorder="1" applyProtection="1">
      <alignment/>
      <protection/>
    </xf>
    <xf numFmtId="3" fontId="26" fillId="0" borderId="0" xfId="87" applyNumberFormat="1" applyFont="1" applyBorder="1" applyProtection="1">
      <alignment/>
      <protection/>
    </xf>
    <xf numFmtId="3" fontId="26" fillId="0" borderId="0" xfId="87" applyNumberFormat="1" applyFont="1" applyBorder="1" applyProtection="1">
      <alignment/>
      <protection hidden="1"/>
    </xf>
    <xf numFmtId="0" fontId="38" fillId="24" borderId="15" xfId="87" applyFont="1" applyFill="1" applyBorder="1" applyAlignment="1" applyProtection="1">
      <alignment horizontal="left" vertical="center"/>
      <protection/>
    </xf>
    <xf numFmtId="0" fontId="33" fillId="24" borderId="39" xfId="87" applyFont="1" applyFill="1" applyBorder="1" applyAlignment="1" applyProtection="1">
      <alignment horizontal="left" vertical="center"/>
      <protection/>
    </xf>
    <xf numFmtId="0" fontId="33" fillId="24" borderId="19" xfId="87" applyFont="1" applyFill="1" applyBorder="1" applyAlignment="1" applyProtection="1">
      <alignment horizontal="left" vertical="center"/>
      <protection/>
    </xf>
    <xf numFmtId="3" fontId="29" fillId="0" borderId="22" xfId="87" applyNumberFormat="1" applyFont="1" applyBorder="1" applyAlignment="1" applyProtection="1">
      <alignment/>
      <protection locked="0"/>
    </xf>
    <xf numFmtId="3" fontId="29" fillId="0" borderId="22" xfId="87" applyNumberFormat="1" applyFont="1" applyFill="1" applyBorder="1" applyAlignment="1" applyProtection="1">
      <alignment/>
      <protection locked="0"/>
    </xf>
    <xf numFmtId="0" fontId="36" fillId="0" borderId="22" xfId="87" applyFont="1" applyFill="1" applyBorder="1" applyAlignment="1" applyProtection="1">
      <alignment horizontal="left"/>
      <protection locked="0"/>
    </xf>
    <xf numFmtId="3" fontId="29" fillId="0" borderId="0" xfId="87" applyNumberFormat="1" applyFont="1" applyBorder="1" applyAlignment="1" applyProtection="1">
      <alignment/>
      <protection/>
    </xf>
    <xf numFmtId="3" fontId="29" fillId="0" borderId="0" xfId="87" applyNumberFormat="1" applyFont="1" applyBorder="1" applyAlignment="1" applyProtection="1">
      <alignment/>
      <protection hidden="1"/>
    </xf>
    <xf numFmtId="3" fontId="28" fillId="24" borderId="29" xfId="87" applyNumberFormat="1" applyFont="1" applyFill="1" applyBorder="1" applyAlignment="1" applyProtection="1">
      <alignment/>
      <protection hidden="1"/>
    </xf>
    <xf numFmtId="0" fontId="38" fillId="0" borderId="35" xfId="87" applyFont="1" applyFill="1" applyBorder="1" applyAlignment="1" applyProtection="1">
      <alignment horizontal="left" vertical="center"/>
      <protection/>
    </xf>
    <xf numFmtId="0" fontId="37" fillId="24" borderId="40" xfId="87" applyFont="1" applyFill="1" applyBorder="1" applyAlignment="1" applyProtection="1">
      <alignment horizontal="left" vertical="center"/>
      <protection/>
    </xf>
    <xf numFmtId="0" fontId="37" fillId="24" borderId="41" xfId="87" applyFont="1" applyFill="1" applyBorder="1" applyAlignment="1" applyProtection="1">
      <alignment horizontal="left" vertical="center"/>
      <protection/>
    </xf>
    <xf numFmtId="0" fontId="37" fillId="24" borderId="42" xfId="87" applyFont="1" applyFill="1" applyBorder="1" applyAlignment="1" applyProtection="1">
      <alignment horizontal="left" vertical="center"/>
      <protection/>
    </xf>
    <xf numFmtId="0" fontId="24" fillId="0" borderId="4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4" xfId="0" applyFont="1" applyBorder="1" applyAlignment="1">
      <alignment/>
    </xf>
    <xf numFmtId="3" fontId="29" fillId="0" borderId="45" xfId="87" applyNumberFormat="1" applyFont="1" applyBorder="1" applyAlignment="1" applyProtection="1">
      <alignment/>
      <protection locked="0"/>
    </xf>
    <xf numFmtId="0" fontId="36" fillId="0" borderId="46" xfId="87" applyFont="1" applyFill="1" applyBorder="1" applyAlignment="1" applyProtection="1">
      <alignment horizontal="left"/>
      <protection locked="0"/>
    </xf>
    <xf numFmtId="3" fontId="29" fillId="17" borderId="22" xfId="87" applyNumberFormat="1" applyFont="1" applyFill="1" applyBorder="1" applyAlignment="1" applyProtection="1">
      <alignment/>
      <protection locked="0"/>
    </xf>
    <xf numFmtId="3" fontId="28" fillId="24" borderId="47" xfId="87" applyNumberFormat="1" applyFont="1" applyFill="1" applyBorder="1" applyAlignment="1" applyProtection="1">
      <alignment/>
      <protection hidden="1"/>
    </xf>
    <xf numFmtId="3" fontId="28" fillId="24" borderId="48" xfId="87" applyNumberFormat="1" applyFont="1" applyFill="1" applyBorder="1" applyAlignment="1" applyProtection="1">
      <alignment/>
      <protection hidden="1"/>
    </xf>
    <xf numFmtId="3" fontId="28" fillId="24" borderId="49" xfId="87" applyNumberFormat="1" applyFont="1" applyFill="1" applyBorder="1" applyAlignment="1" applyProtection="1">
      <alignment/>
      <protection hidden="1"/>
    </xf>
    <xf numFmtId="0" fontId="36" fillId="0" borderId="22" xfId="86" applyFont="1" applyFill="1" applyBorder="1" applyAlignment="1" applyProtection="1">
      <alignment horizontal="left"/>
      <protection hidden="1" locked="0"/>
    </xf>
    <xf numFmtId="3" fontId="29" fillId="0" borderId="22" xfId="86" applyNumberFormat="1" applyFont="1" applyFill="1" applyBorder="1" applyProtection="1">
      <alignment/>
      <protection locked="0"/>
    </xf>
    <xf numFmtId="3" fontId="29" fillId="0" borderId="50" xfId="86" applyNumberFormat="1" applyFont="1" applyFill="1" applyBorder="1" applyProtection="1">
      <alignment/>
      <protection locked="0"/>
    </xf>
    <xf numFmtId="3" fontId="29" fillId="0" borderId="50" xfId="86" applyNumberFormat="1" applyFont="1" applyBorder="1" applyProtection="1">
      <alignment/>
      <protection locked="0"/>
    </xf>
    <xf numFmtId="0" fontId="36" fillId="0" borderId="22" xfId="86" applyFont="1" applyBorder="1" applyAlignment="1" applyProtection="1">
      <alignment horizontal="left" wrapText="1"/>
      <protection hidden="1" locked="0"/>
    </xf>
    <xf numFmtId="0" fontId="41" fillId="0" borderId="0" xfId="0" applyFont="1" applyAlignment="1">
      <alignment/>
    </xf>
    <xf numFmtId="0" fontId="36" fillId="0" borderId="22" xfId="86" applyFont="1" applyBorder="1" applyAlignment="1" applyProtection="1">
      <alignment horizontal="right"/>
      <protection hidden="1" locked="0"/>
    </xf>
    <xf numFmtId="3" fontId="25" fillId="0" borderId="22" xfId="86" applyNumberFormat="1" applyFont="1" applyFill="1" applyBorder="1" applyAlignment="1" applyProtection="1">
      <alignment vertical="center"/>
      <protection locked="0"/>
    </xf>
    <xf numFmtId="0" fontId="36" fillId="0" borderId="17" xfId="86" applyFont="1" applyFill="1" applyBorder="1" applyAlignment="1" applyProtection="1">
      <alignment horizontal="left"/>
      <protection hidden="1" locked="0"/>
    </xf>
    <xf numFmtId="0" fontId="25" fillId="0" borderId="0" xfId="86" applyFont="1" applyFill="1" applyBorder="1" applyAlignment="1" applyProtection="1">
      <alignment vertical="center"/>
      <protection locked="0"/>
    </xf>
    <xf numFmtId="0" fontId="36" fillId="0" borderId="17" xfId="86" applyFont="1" applyBorder="1" applyAlignment="1" applyProtection="1">
      <alignment horizontal="left"/>
      <protection hidden="1" locked="0"/>
    </xf>
    <xf numFmtId="3" fontId="29" fillId="0" borderId="17" xfId="86" applyNumberFormat="1" applyFont="1" applyBorder="1" applyProtection="1">
      <alignment/>
      <protection locked="0"/>
    </xf>
    <xf numFmtId="3" fontId="29" fillId="0" borderId="18" xfId="86" applyNumberFormat="1" applyFont="1" applyBorder="1" applyAlignment="1" applyProtection="1">
      <alignment/>
      <protection locked="0"/>
    </xf>
    <xf numFmtId="0" fontId="25" fillId="0" borderId="0" xfId="86" applyFont="1" applyFill="1" applyBorder="1" applyAlignment="1" applyProtection="1">
      <alignment horizontal="right" vertical="center"/>
      <protection locked="0"/>
    </xf>
    <xf numFmtId="0" fontId="36" fillId="0" borderId="0" xfId="86" applyFont="1" applyFill="1" applyBorder="1" applyAlignment="1" applyProtection="1">
      <alignment vertical="center"/>
      <protection locked="0"/>
    </xf>
    <xf numFmtId="3" fontId="36" fillId="0" borderId="17" xfId="86" applyNumberFormat="1" applyFont="1" applyBorder="1" applyAlignment="1" applyProtection="1">
      <alignment horizontal="left"/>
      <protection locked="0"/>
    </xf>
    <xf numFmtId="0" fontId="26" fillId="0" borderId="11" xfId="86" applyFont="1" applyFill="1" applyBorder="1" applyAlignment="1" applyProtection="1">
      <alignment horizontal="left" vertical="center"/>
      <protection/>
    </xf>
    <xf numFmtId="3" fontId="29" fillId="24" borderId="51" xfId="86" applyNumberFormat="1" applyFont="1" applyFill="1" applyBorder="1" applyProtection="1">
      <alignment/>
      <protection hidden="1"/>
    </xf>
    <xf numFmtId="0" fontId="36" fillId="0" borderId="52" xfId="84" applyFont="1" applyFill="1" applyBorder="1" applyAlignment="1" applyProtection="1">
      <alignment horizontal="center" vertical="center" textRotation="90" wrapText="1"/>
      <protection/>
    </xf>
    <xf numFmtId="0" fontId="36" fillId="0" borderId="53" xfId="84" applyFont="1" applyFill="1" applyBorder="1" applyAlignment="1" applyProtection="1">
      <alignment horizontal="center" vertical="center" textRotation="90" wrapText="1"/>
      <protection/>
    </xf>
    <xf numFmtId="0" fontId="36" fillId="0" borderId="54" xfId="84" applyFont="1" applyFill="1" applyBorder="1" applyAlignment="1" applyProtection="1">
      <alignment horizontal="center" vertical="center" textRotation="90" wrapText="1"/>
      <protection/>
    </xf>
    <xf numFmtId="0" fontId="39" fillId="0" borderId="52" xfId="84" applyFont="1" applyFill="1" applyBorder="1" applyAlignment="1" applyProtection="1">
      <alignment horizontal="center" vertical="center" textRotation="90" wrapText="1"/>
      <protection/>
    </xf>
    <xf numFmtId="0" fontId="39" fillId="0" borderId="53" xfId="84" applyFont="1" applyFill="1" applyBorder="1" applyAlignment="1" applyProtection="1">
      <alignment horizontal="center" vertical="center" textRotation="90" wrapText="1"/>
      <protection/>
    </xf>
    <xf numFmtId="0" fontId="39" fillId="0" borderId="55" xfId="84" applyFont="1" applyFill="1" applyBorder="1" applyAlignment="1" applyProtection="1">
      <alignment horizontal="center" vertical="center" textRotation="90" wrapText="1"/>
      <protection/>
    </xf>
    <xf numFmtId="0" fontId="36" fillId="0" borderId="50" xfId="84" applyFont="1" applyFill="1" applyBorder="1" applyAlignment="1" applyProtection="1">
      <alignment horizontal="left" vertical="center"/>
      <protection locked="0"/>
    </xf>
    <xf numFmtId="0" fontId="26" fillId="0" borderId="21" xfId="76" applyFont="1" applyBorder="1" applyAlignment="1">
      <alignment horizontal="left"/>
      <protection/>
    </xf>
    <xf numFmtId="0" fontId="36" fillId="0" borderId="56" xfId="84" applyFont="1" applyFill="1" applyBorder="1" applyAlignment="1" applyProtection="1">
      <alignment horizontal="center" vertical="center" textRotation="90" wrapText="1"/>
      <protection/>
    </xf>
    <xf numFmtId="0" fontId="36" fillId="0" borderId="52" xfId="85" applyFont="1" applyFill="1" applyBorder="1" applyAlignment="1" applyProtection="1">
      <alignment horizontal="center" vertical="center" textRotation="90" wrapText="1"/>
      <protection/>
    </xf>
    <xf numFmtId="0" fontId="36" fillId="0" borderId="53" xfId="85" applyFont="1" applyFill="1" applyBorder="1" applyAlignment="1" applyProtection="1">
      <alignment horizontal="center" vertical="center" textRotation="90" wrapText="1"/>
      <protection/>
    </xf>
    <xf numFmtId="0" fontId="36" fillId="0" borderId="54" xfId="85" applyFont="1" applyFill="1" applyBorder="1" applyAlignment="1" applyProtection="1">
      <alignment horizontal="center" vertical="center" textRotation="90" wrapText="1"/>
      <protection/>
    </xf>
    <xf numFmtId="0" fontId="36" fillId="0" borderId="56" xfId="85" applyFont="1" applyFill="1" applyBorder="1" applyAlignment="1" applyProtection="1">
      <alignment horizontal="center" vertical="center" textRotation="90" wrapText="1"/>
      <protection/>
    </xf>
    <xf numFmtId="0" fontId="29" fillId="0" borderId="52" xfId="84" applyFont="1" applyFill="1" applyBorder="1" applyAlignment="1" applyProtection="1">
      <alignment horizontal="center" vertical="center" textRotation="90" wrapText="1"/>
      <protection/>
    </xf>
    <xf numFmtId="0" fontId="29" fillId="0" borderId="53" xfId="84" applyFont="1" applyFill="1" applyBorder="1" applyAlignment="1" applyProtection="1">
      <alignment horizontal="center" vertical="center" textRotation="90" wrapText="1"/>
      <protection/>
    </xf>
    <xf numFmtId="0" fontId="29" fillId="0" borderId="54" xfId="84" applyFont="1" applyFill="1" applyBorder="1" applyAlignment="1" applyProtection="1">
      <alignment horizontal="center" vertical="center" textRotation="90" wrapText="1"/>
      <protection/>
    </xf>
    <xf numFmtId="0" fontId="29" fillId="0" borderId="56" xfId="84" applyFont="1" applyFill="1" applyBorder="1" applyAlignment="1" applyProtection="1">
      <alignment horizontal="center" vertical="center" textRotation="90" wrapText="1"/>
      <protection/>
    </xf>
    <xf numFmtId="0" fontId="29" fillId="0" borderId="57" xfId="84" applyFont="1" applyFill="1" applyBorder="1" applyAlignment="1" applyProtection="1">
      <alignment horizontal="center" vertical="center" textRotation="90" wrapText="1"/>
      <protection/>
    </xf>
    <xf numFmtId="0" fontId="36" fillId="0" borderId="52" xfId="87" applyFont="1" applyFill="1" applyBorder="1" applyAlignment="1" applyProtection="1">
      <alignment horizontal="center" vertical="center" textRotation="90" wrapText="1"/>
      <protection/>
    </xf>
    <xf numFmtId="0" fontId="36" fillId="0" borderId="53" xfId="87" applyFont="1" applyFill="1" applyBorder="1" applyAlignment="1" applyProtection="1">
      <alignment horizontal="center" vertical="center" textRotation="90" wrapText="1"/>
      <protection/>
    </xf>
    <xf numFmtId="0" fontId="36" fillId="0" borderId="54" xfId="87" applyFont="1" applyFill="1" applyBorder="1" applyAlignment="1" applyProtection="1">
      <alignment horizontal="center" vertical="center" textRotation="90" wrapText="1"/>
      <protection/>
    </xf>
    <xf numFmtId="0" fontId="36" fillId="0" borderId="56" xfId="87" applyFont="1" applyFill="1" applyBorder="1" applyAlignment="1" applyProtection="1">
      <alignment horizontal="center" vertical="center" textRotation="90" wrapText="1"/>
      <protection/>
    </xf>
    <xf numFmtId="0" fontId="39" fillId="0" borderId="52" xfId="87" applyFont="1" applyFill="1" applyBorder="1" applyAlignment="1" applyProtection="1">
      <alignment horizontal="center" vertical="center" textRotation="90" wrapText="1"/>
      <protection/>
    </xf>
    <xf numFmtId="0" fontId="39" fillId="0" borderId="53" xfId="87" applyFont="1" applyFill="1" applyBorder="1" applyAlignment="1" applyProtection="1">
      <alignment horizontal="center" vertical="center" textRotation="90" wrapText="1"/>
      <protection/>
    </xf>
    <xf numFmtId="0" fontId="36" fillId="0" borderId="52" xfId="86" applyFont="1" applyFill="1" applyBorder="1" applyAlignment="1" applyProtection="1">
      <alignment horizontal="center" vertical="center" textRotation="90" wrapText="1"/>
      <protection/>
    </xf>
    <xf numFmtId="0" fontId="36" fillId="0" borderId="53" xfId="86" applyFont="1" applyFill="1" applyBorder="1" applyAlignment="1" applyProtection="1">
      <alignment horizontal="center" vertical="center" textRotation="90" wrapText="1"/>
      <protection/>
    </xf>
    <xf numFmtId="0" fontId="36" fillId="0" borderId="54" xfId="86" applyFont="1" applyFill="1" applyBorder="1" applyAlignment="1" applyProtection="1">
      <alignment horizontal="center" vertical="center" textRotation="90" wrapText="1"/>
      <protection/>
    </xf>
    <xf numFmtId="0" fontId="36" fillId="0" borderId="56" xfId="86" applyFont="1" applyFill="1" applyBorder="1" applyAlignment="1" applyProtection="1">
      <alignment horizontal="center" vertical="center" textRotation="90" wrapText="1"/>
      <protection/>
    </xf>
    <xf numFmtId="0" fontId="24" fillId="0" borderId="58" xfId="0" applyFont="1" applyBorder="1" applyAlignment="1">
      <alignment/>
    </xf>
    <xf numFmtId="0" fontId="24" fillId="0" borderId="31" xfId="0" applyFont="1" applyBorder="1" applyAlignment="1">
      <alignment/>
    </xf>
  </cellXfs>
  <cellStyles count="10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zhod" xfId="69"/>
    <cellStyle name="Linked Cell" xfId="70"/>
    <cellStyle name="Naslov" xfId="71"/>
    <cellStyle name="Naslov 1" xfId="72"/>
    <cellStyle name="Naslov 2" xfId="73"/>
    <cellStyle name="Naslov 3" xfId="74"/>
    <cellStyle name="Naslov 4" xfId="75"/>
    <cellStyle name="Navadno_List1" xfId="76"/>
    <cellStyle name="Neutral" xfId="77"/>
    <cellStyle name="Nevtralno" xfId="78"/>
    <cellStyle name="Normal_30919 obrazec 3" xfId="79"/>
    <cellStyle name="Normal_obrazec3_1a" xfId="80"/>
    <cellStyle name="Normal_obrazec3_1a_NRP sekundarci" xfId="81"/>
    <cellStyle name="Normal_obrazec3_1a_NRP_turizem4" xfId="82"/>
    <cellStyle name="Normal_obrazec3_1a_NRP-spremembe 2009 družbene" xfId="83"/>
    <cellStyle name="Normal_xxxinvest" xfId="84"/>
    <cellStyle name="Normal_xxxinvest_NRP sekundarci" xfId="85"/>
    <cellStyle name="Normal_xxxinvest_NRP_turizem4" xfId="86"/>
    <cellStyle name="Normal_xxxinvest_NRP-spremembe 2009 družbene" xfId="87"/>
    <cellStyle name="Note" xfId="88"/>
    <cellStyle name="Followed Hyperlink" xfId="89"/>
    <cellStyle name="Percent" xfId="90"/>
    <cellStyle name="Opomba" xfId="91"/>
    <cellStyle name="Opozorilo" xfId="92"/>
    <cellStyle name="Output" xfId="93"/>
    <cellStyle name="Pojasnjevalno besedilo" xfId="94"/>
    <cellStyle name="Poudarek1" xfId="95"/>
    <cellStyle name="Poudarek2" xfId="96"/>
    <cellStyle name="Poudarek3" xfId="97"/>
    <cellStyle name="Poudarek4" xfId="98"/>
    <cellStyle name="Poudarek5" xfId="99"/>
    <cellStyle name="Poudarek6" xfId="100"/>
    <cellStyle name="Povezana celica" xfId="101"/>
    <cellStyle name="Preveri celico" xfId="102"/>
    <cellStyle name="Računanje" xfId="103"/>
    <cellStyle name="Slabo" xfId="104"/>
    <cellStyle name="Title" xfId="105"/>
    <cellStyle name="Total" xfId="106"/>
    <cellStyle name="Currency" xfId="107"/>
    <cellStyle name="Currency [0]" xfId="108"/>
    <cellStyle name="Comma" xfId="109"/>
    <cellStyle name="Comma [0]" xfId="110"/>
    <cellStyle name="Vnos" xfId="111"/>
    <cellStyle name="Vsota" xfId="112"/>
    <cellStyle name="Warning Text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Karavanke@prihodnost%20EU%20-%20Interreg%20SLO%20-%20A%20(SVLR)" TargetMode="External" /><Relationship Id="rId2" Type="http://schemas.openxmlformats.org/officeDocument/2006/relationships/hyperlink" Target="mailto:Karavanke@prihodnost%20EU%20-%20Interreg%20SLO%20-%20A%20(EU)" TargetMode="Externa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D36" sqref="D36"/>
    </sheetView>
  </sheetViews>
  <sheetFormatPr defaultColWidth="9.140625" defaultRowHeight="12.75"/>
  <cols>
    <col min="1" max="1" width="6.28125" style="2" customWidth="1"/>
    <col min="2" max="2" width="7.57421875" style="2" customWidth="1"/>
    <col min="3" max="3" width="9.421875" style="2" customWidth="1"/>
    <col min="4" max="4" width="32.421875" style="2" customWidth="1"/>
    <col min="5" max="5" width="13.140625" style="2" customWidth="1"/>
    <col min="6" max="6" width="11.421875" style="2" customWidth="1"/>
    <col min="7" max="7" width="12.28125" style="2" customWidth="1"/>
    <col min="8" max="8" width="11.8515625" style="2" customWidth="1"/>
    <col min="9" max="9" width="10.8515625" style="2" customWidth="1"/>
    <col min="10" max="10" width="10.7109375" style="2" customWidth="1"/>
    <col min="11" max="16384" width="9.140625" style="2" customWidth="1"/>
  </cols>
  <sheetData>
    <row r="1" ht="19.5" thickBot="1">
      <c r="A1" s="1" t="s">
        <v>45</v>
      </c>
    </row>
    <row r="2" spans="1:10" ht="18.75">
      <c r="A2" s="1" t="s">
        <v>1</v>
      </c>
      <c r="B2" s="4"/>
      <c r="C2" s="4"/>
      <c r="D2" s="5" t="s">
        <v>46</v>
      </c>
      <c r="E2" s="4"/>
      <c r="F2" s="5" t="s">
        <v>47</v>
      </c>
      <c r="G2" s="4"/>
      <c r="H2" s="4"/>
      <c r="I2" s="4"/>
      <c r="J2" s="7" t="s">
        <v>4</v>
      </c>
    </row>
    <row r="3" spans="1:10" ht="12.75">
      <c r="A3" s="143"/>
      <c r="B3" s="144" t="s">
        <v>5</v>
      </c>
      <c r="C3" s="143"/>
      <c r="D3" s="145"/>
      <c r="E3" s="146" t="s">
        <v>6</v>
      </c>
      <c r="F3" s="146" t="s">
        <v>7</v>
      </c>
      <c r="G3" s="146" t="s">
        <v>131</v>
      </c>
      <c r="H3" s="146" t="s">
        <v>83</v>
      </c>
      <c r="I3" s="146">
        <v>2010</v>
      </c>
      <c r="J3" s="146">
        <v>2011</v>
      </c>
    </row>
    <row r="4" spans="1:10" ht="13.5" customHeight="1" thickBot="1">
      <c r="A4" s="305" t="s">
        <v>10</v>
      </c>
      <c r="B4" s="28" t="s">
        <v>11</v>
      </c>
      <c r="C4" s="28" t="s">
        <v>12</v>
      </c>
      <c r="D4" s="28" t="s">
        <v>13</v>
      </c>
      <c r="E4" s="147" t="s">
        <v>266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</row>
    <row r="5" spans="1:10" ht="13.5" thickTop="1">
      <c r="A5" s="306"/>
      <c r="B5" s="153">
        <v>2511</v>
      </c>
      <c r="C5" s="153">
        <v>9500</v>
      </c>
      <c r="D5" s="149" t="s">
        <v>48</v>
      </c>
      <c r="E5" s="22">
        <f>SUM(F5:I5)</f>
        <v>4810054.66</v>
      </c>
      <c r="F5" s="22">
        <v>417297.66</v>
      </c>
      <c r="G5" s="22">
        <v>588559</v>
      </c>
      <c r="H5" s="22">
        <v>2536995</v>
      </c>
      <c r="I5" s="22">
        <v>1267203</v>
      </c>
      <c r="J5" s="150"/>
    </row>
    <row r="6" spans="1:11" ht="12.75">
      <c r="A6" s="306"/>
      <c r="B6" s="153">
        <v>2511</v>
      </c>
      <c r="C6" s="153">
        <v>9501</v>
      </c>
      <c r="D6" s="151" t="s">
        <v>247</v>
      </c>
      <c r="E6" s="22">
        <v>11306521</v>
      </c>
      <c r="F6" s="22">
        <v>0</v>
      </c>
      <c r="G6" s="22">
        <v>1770167.7295150002</v>
      </c>
      <c r="H6" s="22">
        <v>6244809</v>
      </c>
      <c r="I6" s="22">
        <v>322488</v>
      </c>
      <c r="J6" s="22"/>
      <c r="K6" s="99"/>
    </row>
    <row r="7" spans="1:10" ht="12.75">
      <c r="A7" s="306"/>
      <c r="B7" s="153">
        <v>1536</v>
      </c>
      <c r="C7" s="153">
        <v>1165</v>
      </c>
      <c r="D7" s="151" t="s">
        <v>49</v>
      </c>
      <c r="E7" s="22">
        <f>SUM(F7:I7)</f>
        <v>917510.05</v>
      </c>
      <c r="F7" s="22">
        <v>439588</v>
      </c>
      <c r="G7" s="22">
        <v>237784.36</v>
      </c>
      <c r="H7" s="22">
        <v>240137.69</v>
      </c>
      <c r="I7" s="22">
        <v>0</v>
      </c>
      <c r="J7" s="22"/>
    </row>
    <row r="8" spans="1:10" ht="13.5" thickBot="1">
      <c r="A8" s="307"/>
      <c r="B8" s="148"/>
      <c r="C8" s="152" t="s">
        <v>15</v>
      </c>
      <c r="D8" s="27" t="s">
        <v>16</v>
      </c>
      <c r="E8" s="72">
        <f>SUM(E5:E7)</f>
        <v>17034085.71</v>
      </c>
      <c r="F8" s="28">
        <f>SUM(F5:F7)</f>
        <v>856885.6599999999</v>
      </c>
      <c r="G8" s="28">
        <f>SUM(G5:G7)</f>
        <v>2596511.089515</v>
      </c>
      <c r="H8" s="28">
        <f>SUM(H5:H7)</f>
        <v>9021941.69</v>
      </c>
      <c r="I8" s="28">
        <f>SUM(I5:I7)</f>
        <v>1589691</v>
      </c>
      <c r="J8" s="28"/>
    </row>
    <row r="9" spans="1:10" ht="12.75">
      <c r="A9" s="30"/>
      <c r="B9" s="31"/>
      <c r="C9" s="32"/>
      <c r="D9" s="33"/>
      <c r="E9" s="34"/>
      <c r="F9" s="35"/>
      <c r="G9" s="35"/>
      <c r="H9" s="35"/>
      <c r="I9" s="35"/>
      <c r="J9" s="35"/>
    </row>
    <row r="10" spans="1:10" ht="13.5" thickBot="1">
      <c r="A10" s="305" t="s">
        <v>17</v>
      </c>
      <c r="B10" s="28" t="s">
        <v>11</v>
      </c>
      <c r="C10" s="28" t="s">
        <v>12</v>
      </c>
      <c r="D10" s="28" t="s">
        <v>20</v>
      </c>
      <c r="E10" s="65"/>
      <c r="F10" s="65"/>
      <c r="G10" s="65"/>
      <c r="H10" s="65"/>
      <c r="I10" s="65"/>
      <c r="J10" s="65"/>
    </row>
    <row r="11" spans="1:10" ht="12.75">
      <c r="A11" s="306"/>
      <c r="B11" s="148"/>
      <c r="C11" s="153">
        <v>60400</v>
      </c>
      <c r="D11" s="154" t="s">
        <v>50</v>
      </c>
      <c r="E11" s="22">
        <f>SUM(F11:I11)</f>
        <v>4538716.483929001</v>
      </c>
      <c r="F11" s="22">
        <v>0</v>
      </c>
      <c r="G11" s="22">
        <v>224486</v>
      </c>
      <c r="H11" s="22">
        <v>3335529</v>
      </c>
      <c r="I11" s="22">
        <v>978701.4839290003</v>
      </c>
      <c r="J11" s="22"/>
    </row>
    <row r="12" spans="1:10" ht="22.5">
      <c r="A12" s="306"/>
      <c r="B12" s="148"/>
      <c r="C12" s="153"/>
      <c r="D12" s="155" t="s">
        <v>51</v>
      </c>
      <c r="E12" s="22">
        <f>SUM(F12:I12)</f>
        <v>817954.8300000001</v>
      </c>
      <c r="F12" s="22">
        <v>0</v>
      </c>
      <c r="G12" s="22">
        <v>126825.83</v>
      </c>
      <c r="H12" s="22">
        <v>346000</v>
      </c>
      <c r="I12" s="22">
        <v>345129</v>
      </c>
      <c r="J12" s="22"/>
    </row>
    <row r="13" spans="1:10" ht="13.5" thickBot="1">
      <c r="A13" s="306"/>
      <c r="B13" s="148"/>
      <c r="C13" s="152" t="s">
        <v>38</v>
      </c>
      <c r="D13" s="27" t="s">
        <v>39</v>
      </c>
      <c r="E13" s="72">
        <f>SUM(F13:I13)</f>
        <v>5356671.313929001</v>
      </c>
      <c r="F13" s="28">
        <f>SUM(F11:F12)</f>
        <v>0</v>
      </c>
      <c r="G13" s="28">
        <f>SUM(G11:G12)</f>
        <v>351311.83</v>
      </c>
      <c r="H13" s="28">
        <f>SUM(H11:H12)</f>
        <v>3681529</v>
      </c>
      <c r="I13" s="28">
        <f>SUM(I11:I12)</f>
        <v>1323830.4839290003</v>
      </c>
      <c r="J13" s="28"/>
    </row>
    <row r="14" spans="1:10" ht="13.5" thickBot="1">
      <c r="A14" s="306"/>
      <c r="B14" s="148"/>
      <c r="C14" s="153"/>
      <c r="D14" s="156" t="s">
        <v>180</v>
      </c>
      <c r="E14" s="157">
        <f>E8+E13</f>
        <v>22390757.023929</v>
      </c>
      <c r="F14" s="157">
        <f>F8+F13</f>
        <v>856885.6599999999</v>
      </c>
      <c r="G14" s="157">
        <f>G8+G13</f>
        <v>2947822.919515</v>
      </c>
      <c r="H14" s="157">
        <f>H8+H13</f>
        <v>12703470.69</v>
      </c>
      <c r="I14" s="157">
        <f>I8+I13</f>
        <v>2913521.4839290003</v>
      </c>
      <c r="J14" s="157"/>
    </row>
    <row r="15" spans="1:3" ht="13.5" thickTop="1">
      <c r="A15" s="306"/>
      <c r="B15" s="148"/>
      <c r="C15" s="153"/>
    </row>
    <row r="16" spans="1:10" ht="13.5" thickBot="1">
      <c r="A16" s="136"/>
      <c r="B16" s="148"/>
      <c r="C16" s="152" t="s">
        <v>41</v>
      </c>
      <c r="D16" s="28" t="s">
        <v>52</v>
      </c>
      <c r="E16" s="28">
        <f>SUM(F16:I16)</f>
        <v>2323409.63</v>
      </c>
      <c r="F16" s="28">
        <v>397556</v>
      </c>
      <c r="G16" s="28">
        <v>259463.63</v>
      </c>
      <c r="H16" s="28">
        <v>543600</v>
      </c>
      <c r="I16" s="28">
        <v>1122790</v>
      </c>
      <c r="J16" s="28"/>
    </row>
    <row r="17" spans="1:10" ht="19.5" thickBot="1">
      <c r="A17" s="73" t="s">
        <v>43</v>
      </c>
      <c r="B17" s="158" t="s">
        <v>44</v>
      </c>
      <c r="C17" s="158"/>
      <c r="D17" s="159"/>
      <c r="E17" s="157">
        <f>E8+E13+E16</f>
        <v>24714166.653929</v>
      </c>
      <c r="F17" s="157">
        <f>F8+F13+F16</f>
        <v>1254441.66</v>
      </c>
      <c r="G17" s="157">
        <f>G8+G13+G16</f>
        <v>3207286.549515</v>
      </c>
      <c r="H17" s="157">
        <f>H8+H13+H16</f>
        <v>13247070.69</v>
      </c>
      <c r="I17" s="157">
        <f>I8+I13+I16</f>
        <v>4036311.4839290003</v>
      </c>
      <c r="J17" s="157"/>
    </row>
    <row r="18" spans="1:10" ht="15" thickTop="1">
      <c r="A18" s="30"/>
      <c r="B18" s="31"/>
      <c r="C18" s="32"/>
      <c r="D18" s="33"/>
      <c r="E18" s="75"/>
      <c r="F18" s="76"/>
      <c r="G18" s="76"/>
      <c r="H18" s="76"/>
      <c r="I18" s="76"/>
      <c r="J18" s="76"/>
    </row>
    <row r="19" spans="1:10" ht="14.25" hidden="1">
      <c r="A19" s="8"/>
      <c r="B19" s="160" t="s">
        <v>53</v>
      </c>
      <c r="C19" s="143"/>
      <c r="D19" s="145"/>
      <c r="E19" s="146" t="s">
        <v>6</v>
      </c>
      <c r="F19" s="146" t="s">
        <v>7</v>
      </c>
      <c r="G19" s="146" t="s">
        <v>8</v>
      </c>
      <c r="H19" s="146">
        <v>2009</v>
      </c>
      <c r="I19" s="146">
        <v>2010</v>
      </c>
      <c r="J19" s="146">
        <v>2011</v>
      </c>
    </row>
    <row r="20" spans="1:10" ht="13.5" hidden="1" thickBot="1">
      <c r="A20" s="308" t="s">
        <v>54</v>
      </c>
      <c r="B20" s="161" t="s">
        <v>55</v>
      </c>
      <c r="C20" s="162" t="s">
        <v>56</v>
      </c>
      <c r="D20" s="163"/>
      <c r="E20" s="147" t="s">
        <v>14</v>
      </c>
      <c r="F20" s="147">
        <v>2</v>
      </c>
      <c r="G20" s="147">
        <v>3</v>
      </c>
      <c r="H20" s="147">
        <v>4</v>
      </c>
      <c r="I20" s="147">
        <v>5</v>
      </c>
      <c r="J20" s="147">
        <v>6</v>
      </c>
    </row>
    <row r="21" spans="1:10" ht="14.25" hidden="1">
      <c r="A21" s="309"/>
      <c r="B21" s="164"/>
      <c r="C21" s="311"/>
      <c r="D21" s="312"/>
      <c r="E21" s="165">
        <v>0</v>
      </c>
      <c r="F21" s="166"/>
      <c r="G21" s="166">
        <v>0</v>
      </c>
      <c r="H21" s="166"/>
      <c r="I21" s="166"/>
      <c r="J21" s="166"/>
    </row>
    <row r="22" spans="1:10" ht="15" hidden="1" thickBot="1">
      <c r="A22" s="310"/>
      <c r="B22" s="164"/>
      <c r="C22" s="311"/>
      <c r="D22" s="312"/>
      <c r="E22" s="165">
        <v>0</v>
      </c>
      <c r="F22" s="166"/>
      <c r="G22" s="166">
        <v>0</v>
      </c>
      <c r="H22" s="166"/>
      <c r="I22" s="166"/>
      <c r="J22" s="166"/>
    </row>
    <row r="23" spans="1:10" ht="12.75" hidden="1">
      <c r="A23" s="136"/>
      <c r="B23" s="31"/>
      <c r="C23" s="32"/>
      <c r="D23" s="33"/>
      <c r="E23" s="167"/>
      <c r="F23" s="168"/>
      <c r="G23" s="168"/>
      <c r="H23" s="168"/>
      <c r="I23" s="168"/>
      <c r="J23" s="168"/>
    </row>
    <row r="24" spans="1:10" ht="19.5" hidden="1" thickBot="1">
      <c r="A24" s="73" t="s">
        <v>57</v>
      </c>
      <c r="B24" s="158" t="s">
        <v>58</v>
      </c>
      <c r="C24" s="158"/>
      <c r="D24" s="158"/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</row>
    <row r="25" spans="1:10" ht="14.25" hidden="1">
      <c r="A25" s="170"/>
      <c r="B25" s="171"/>
      <c r="C25" s="61"/>
      <c r="D25" s="62"/>
      <c r="E25" s="168"/>
      <c r="F25" s="168"/>
      <c r="G25" s="168"/>
      <c r="H25" s="168"/>
      <c r="I25" s="168"/>
      <c r="J25" s="168"/>
    </row>
    <row r="26" spans="1:10" ht="19.5" hidden="1" thickBot="1">
      <c r="A26" s="73" t="s">
        <v>59</v>
      </c>
      <c r="B26" s="158" t="s">
        <v>60</v>
      </c>
      <c r="C26" s="158"/>
      <c r="D26" s="158"/>
      <c r="E26" s="169">
        <f>E17</f>
        <v>24714166.653929</v>
      </c>
      <c r="F26" s="169">
        <f>F17</f>
        <v>1254441.66</v>
      </c>
      <c r="G26" s="169">
        <f>G17</f>
        <v>3207286.549515</v>
      </c>
      <c r="H26" s="169">
        <f>H17</f>
        <v>13247070.69</v>
      </c>
      <c r="I26" s="169">
        <f>I17</f>
        <v>4036311.4839290003</v>
      </c>
      <c r="J26" s="169"/>
    </row>
    <row r="27" ht="12.75" hidden="1"/>
  </sheetData>
  <sheetProtection/>
  <mergeCells count="5">
    <mergeCell ref="A4:A8"/>
    <mergeCell ref="A10:A15"/>
    <mergeCell ref="A20:A22"/>
    <mergeCell ref="C21:D21"/>
    <mergeCell ref="C22:D22"/>
  </mergeCells>
  <printOptions/>
  <pageMargins left="0.75" right="0.75" top="1" bottom="1" header="0" footer="0"/>
  <pageSetup fitToHeight="1" fitToWidth="1" horizontalDpi="600" verticalDpi="600" orientation="landscape" paperSize="9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5"/>
  <sheetViews>
    <sheetView workbookViewId="0" topLeftCell="A16">
      <selection activeCell="C39" sqref="C39"/>
    </sheetView>
  </sheetViews>
  <sheetFormatPr defaultColWidth="9.140625" defaultRowHeight="12.75"/>
  <cols>
    <col min="1" max="1" width="7.57421875" style="2" customWidth="1"/>
    <col min="2" max="2" width="7.140625" style="2" customWidth="1"/>
    <col min="3" max="3" width="9.00390625" style="2" customWidth="1"/>
    <col min="4" max="4" width="42.7109375" style="2" customWidth="1"/>
    <col min="5" max="5" width="12.7109375" style="2" customWidth="1"/>
    <col min="6" max="6" width="12.00390625" style="2" customWidth="1"/>
    <col min="7" max="7" width="10.71093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121</v>
      </c>
    </row>
    <row r="17" spans="1:11" ht="18.75">
      <c r="A17" s="100" t="s">
        <v>1</v>
      </c>
      <c r="B17" s="101"/>
      <c r="C17" s="101"/>
      <c r="D17" s="102" t="s">
        <v>81</v>
      </c>
      <c r="E17" s="101"/>
      <c r="F17" s="102" t="s">
        <v>122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 t="s">
        <v>83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123</v>
      </c>
      <c r="E20" s="88">
        <f>G20+H20+I20</f>
        <v>9250</v>
      </c>
      <c r="G20" s="88">
        <v>1850</v>
      </c>
      <c r="H20" s="88">
        <v>5550</v>
      </c>
      <c r="I20" s="88">
        <v>1850</v>
      </c>
      <c r="J20" s="88"/>
      <c r="K20" s="114"/>
    </row>
    <row r="21" spans="1:11" ht="12.75">
      <c r="A21" s="330"/>
      <c r="B21" s="296"/>
      <c r="C21" s="296"/>
      <c r="D21" s="297" t="s">
        <v>124</v>
      </c>
      <c r="E21" s="88">
        <f>G21+H21+I21</f>
        <v>78625</v>
      </c>
      <c r="G21" s="88">
        <v>15725</v>
      </c>
      <c r="H21" s="88">
        <v>47175</v>
      </c>
      <c r="I21" s="88">
        <v>15725</v>
      </c>
      <c r="J21" s="298"/>
      <c r="K21" s="299"/>
    </row>
    <row r="22" spans="1:11" ht="19.5" thickBot="1">
      <c r="A22" s="331"/>
      <c r="B22" s="25"/>
      <c r="C22" s="115" t="s">
        <v>15</v>
      </c>
      <c r="D22" s="116" t="s">
        <v>16</v>
      </c>
      <c r="E22" s="119">
        <f>G22+H22+I22</f>
        <v>87875</v>
      </c>
      <c r="F22" s="119">
        <f>SUM(F20:F21)</f>
        <v>0</v>
      </c>
      <c r="G22" s="119">
        <f>SUM(G20:G21)</f>
        <v>17575</v>
      </c>
      <c r="H22" s="119">
        <f>SUM(H20:H21)</f>
        <v>52725</v>
      </c>
      <c r="I22" s="119">
        <f>SUM(I20:I21)</f>
        <v>17575</v>
      </c>
      <c r="J22" s="119"/>
      <c r="K22" s="119"/>
    </row>
    <row r="23" spans="1:11" ht="12.75">
      <c r="A23" s="30"/>
      <c r="B23" s="120"/>
      <c r="C23" s="121"/>
      <c r="D23" s="122"/>
      <c r="E23" s="123"/>
      <c r="F23" s="124"/>
      <c r="G23" s="124"/>
      <c r="H23" s="124"/>
      <c r="I23" s="124"/>
      <c r="J23" s="124"/>
      <c r="K23" s="125"/>
    </row>
    <row r="24" spans="1:11" ht="13.5" thickBot="1">
      <c r="A24" s="329" t="s">
        <v>17</v>
      </c>
      <c r="B24" s="108" t="s">
        <v>11</v>
      </c>
      <c r="C24" s="109" t="s">
        <v>12</v>
      </c>
      <c r="D24" s="126" t="s">
        <v>20</v>
      </c>
      <c r="E24" s="126"/>
      <c r="F24" s="126"/>
      <c r="G24" s="126"/>
      <c r="H24" s="126"/>
      <c r="I24" s="126"/>
      <c r="J24" s="126"/>
      <c r="K24" s="126"/>
    </row>
    <row r="25" spans="1:11" ht="13.5" thickTop="1">
      <c r="A25" s="330"/>
      <c r="B25" s="112"/>
      <c r="C25" s="141">
        <v>30602</v>
      </c>
      <c r="D25" s="142" t="s">
        <v>50</v>
      </c>
      <c r="E25" s="88">
        <f>G25+H25+I25</f>
        <v>15599</v>
      </c>
      <c r="F25" s="88"/>
      <c r="G25" s="88">
        <v>4583</v>
      </c>
      <c r="H25" s="88">
        <v>6433</v>
      </c>
      <c r="I25" s="88">
        <v>4583</v>
      </c>
      <c r="J25" s="88"/>
      <c r="K25" s="114"/>
    </row>
    <row r="26" spans="1:11" ht="12.75">
      <c r="A26" s="330"/>
      <c r="B26" s="127"/>
      <c r="C26" s="141">
        <v>30602</v>
      </c>
      <c r="D26" s="142" t="s">
        <v>72</v>
      </c>
      <c r="E26" s="88"/>
      <c r="F26" s="88"/>
      <c r="G26" s="88"/>
      <c r="H26" s="88"/>
      <c r="I26" s="88"/>
      <c r="J26" s="88"/>
      <c r="K26" s="114"/>
    </row>
    <row r="27" spans="1:11" ht="19.5" thickBot="1">
      <c r="A27" s="330"/>
      <c r="B27" s="25"/>
      <c r="C27" s="115" t="s">
        <v>38</v>
      </c>
      <c r="D27" s="116" t="s">
        <v>39</v>
      </c>
      <c r="E27" s="119">
        <f>E25+E26</f>
        <v>15599</v>
      </c>
      <c r="F27" s="119">
        <f>F25+F26</f>
        <v>0</v>
      </c>
      <c r="G27" s="119">
        <f>SUM(G25:G26)</f>
        <v>4583</v>
      </c>
      <c r="H27" s="119">
        <f>SUM(H25:H26)</f>
        <v>6433</v>
      </c>
      <c r="I27" s="119">
        <f>I25+I26</f>
        <v>4583</v>
      </c>
      <c r="J27" s="119"/>
      <c r="K27" s="119"/>
    </row>
    <row r="28" spans="1:11" ht="12.75">
      <c r="A28" s="330"/>
      <c r="B28" s="128"/>
      <c r="C28" s="129"/>
      <c r="D28" s="130"/>
      <c r="E28" s="123"/>
      <c r="F28" s="124"/>
      <c r="G28" s="124"/>
      <c r="H28" s="124"/>
      <c r="I28" s="124"/>
      <c r="J28" s="124"/>
      <c r="K28" s="125"/>
    </row>
    <row r="29" spans="1:11" ht="12.75">
      <c r="A29" s="330"/>
      <c r="B29" s="131" t="s">
        <v>18</v>
      </c>
      <c r="C29" s="132" t="s">
        <v>19</v>
      </c>
      <c r="D29" s="126" t="s">
        <v>40</v>
      </c>
      <c r="E29" s="126"/>
      <c r="F29" s="126"/>
      <c r="G29" s="126"/>
      <c r="H29" s="126"/>
      <c r="I29" s="126"/>
      <c r="J29" s="126"/>
      <c r="K29" s="126"/>
    </row>
    <row r="30" spans="1:11" ht="12.75">
      <c r="A30" s="330"/>
      <c r="B30" s="112"/>
      <c r="C30" s="133"/>
      <c r="D30" s="134"/>
      <c r="E30" s="88"/>
      <c r="F30" s="88"/>
      <c r="G30" s="88"/>
      <c r="H30" s="88"/>
      <c r="I30" s="88"/>
      <c r="J30" s="88"/>
      <c r="K30" s="114"/>
    </row>
    <row r="31" spans="1:11" ht="19.5" thickBot="1">
      <c r="A31" s="332"/>
      <c r="B31" s="25"/>
      <c r="C31" s="115" t="s">
        <v>41</v>
      </c>
      <c r="D31" s="116" t="s">
        <v>42</v>
      </c>
      <c r="E31" s="135"/>
      <c r="F31" s="118"/>
      <c r="G31" s="118"/>
      <c r="H31" s="118"/>
      <c r="I31" s="118"/>
      <c r="J31" s="118"/>
      <c r="K31" s="119"/>
    </row>
    <row r="32" spans="1:11" ht="12.75">
      <c r="A32" s="136"/>
      <c r="B32" s="120"/>
      <c r="C32" s="121"/>
      <c r="D32" s="122"/>
      <c r="E32" s="123"/>
      <c r="F32" s="124"/>
      <c r="G32" s="124"/>
      <c r="H32" s="124"/>
      <c r="I32" s="124"/>
      <c r="J32" s="124"/>
      <c r="K32" s="125"/>
    </row>
    <row r="33" spans="1:11" ht="19.5" thickBot="1">
      <c r="A33" s="137" t="s">
        <v>43</v>
      </c>
      <c r="B33" s="138" t="s">
        <v>44</v>
      </c>
      <c r="C33" s="138"/>
      <c r="D33" s="139"/>
      <c r="E33" s="140">
        <f>E27+E22</f>
        <v>103474</v>
      </c>
      <c r="F33" s="140">
        <f>F27+F22</f>
        <v>0</v>
      </c>
      <c r="G33" s="140">
        <f>G27+G22</f>
        <v>22158</v>
      </c>
      <c r="H33" s="140">
        <f>H27+H22</f>
        <v>59158</v>
      </c>
      <c r="I33" s="140">
        <f>I27+I22</f>
        <v>22158</v>
      </c>
      <c r="J33" s="140"/>
      <c r="K33" s="140"/>
    </row>
    <row r="34" ht="13.5" hidden="1" thickTop="1"/>
    <row r="35" spans="1:3" ht="13.5" thickTop="1">
      <c r="A35" s="48"/>
      <c r="B35" s="48"/>
      <c r="C35" s="48"/>
    </row>
  </sheetData>
  <mergeCells count="5">
    <mergeCell ref="C10:C11"/>
    <mergeCell ref="A19:A22"/>
    <mergeCell ref="A24:A31"/>
    <mergeCell ref="A10:A11"/>
    <mergeCell ref="B10:B11"/>
  </mergeCells>
  <printOptions/>
  <pageMargins left="0.75" right="0.75" top="1" bottom="1" header="0" footer="0"/>
  <pageSetup fitToHeight="1" fitToWidth="1"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workbookViewId="0" topLeftCell="A16">
      <selection activeCell="D38" sqref="D38"/>
    </sheetView>
  </sheetViews>
  <sheetFormatPr defaultColWidth="9.140625" defaultRowHeight="12.75"/>
  <cols>
    <col min="1" max="1" width="6.7109375" style="2" customWidth="1"/>
    <col min="2" max="2" width="8.57421875" style="2" customWidth="1"/>
    <col min="3" max="3" width="8.8515625" style="2" customWidth="1"/>
    <col min="4" max="4" width="34.7109375" style="2" customWidth="1"/>
    <col min="5" max="5" width="14.421875" style="2" bestFit="1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125</v>
      </c>
    </row>
    <row r="17" spans="1:11" ht="18.75">
      <c r="A17" s="100" t="s">
        <v>1</v>
      </c>
      <c r="B17" s="101"/>
      <c r="C17" s="101"/>
      <c r="D17" s="102" t="s">
        <v>81</v>
      </c>
      <c r="E17" s="101"/>
      <c r="F17" s="102" t="s">
        <v>122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47">
        <v>7</v>
      </c>
    </row>
    <row r="20" spans="1:11" ht="13.5" thickTop="1">
      <c r="A20" s="330"/>
      <c r="B20" s="112"/>
      <c r="C20" s="113"/>
      <c r="D20" s="142" t="s">
        <v>126</v>
      </c>
      <c r="E20" s="88">
        <f>G20+H20+I20</f>
        <v>45900</v>
      </c>
      <c r="G20" s="88"/>
      <c r="H20" s="88"/>
      <c r="I20" s="88">
        <v>45900</v>
      </c>
      <c r="J20" s="88"/>
      <c r="K20" s="114"/>
    </row>
    <row r="21" spans="1:11" ht="12.75">
      <c r="A21" s="330"/>
      <c r="B21" s="296"/>
      <c r="C21" s="296"/>
      <c r="D21" s="142" t="s">
        <v>127</v>
      </c>
      <c r="E21" s="88">
        <f>G21+H21+I21</f>
        <v>5400</v>
      </c>
      <c r="G21" s="88"/>
      <c r="H21" s="88"/>
      <c r="I21" s="88">
        <v>5400</v>
      </c>
      <c r="J21" s="298"/>
      <c r="K21" s="299"/>
    </row>
    <row r="22" spans="1:11" ht="19.5" thickBot="1">
      <c r="A22" s="331"/>
      <c r="B22" s="25"/>
      <c r="C22" s="115" t="s">
        <v>15</v>
      </c>
      <c r="D22" s="116" t="s">
        <v>16</v>
      </c>
      <c r="E22" s="118">
        <f>SUM(E20:E21)</f>
        <v>51300</v>
      </c>
      <c r="F22" s="118"/>
      <c r="G22" s="118"/>
      <c r="H22" s="118"/>
      <c r="I22" s="118">
        <f>SUM(I20:I21)</f>
        <v>51300</v>
      </c>
      <c r="J22" s="118">
        <v>0</v>
      </c>
      <c r="K22" s="119">
        <v>0</v>
      </c>
    </row>
    <row r="23" spans="1:11" ht="12.75">
      <c r="A23" s="30"/>
      <c r="B23" s="120"/>
      <c r="C23" s="121"/>
      <c r="D23" s="122"/>
      <c r="E23" s="123"/>
      <c r="F23" s="124"/>
      <c r="G23" s="124"/>
      <c r="H23" s="124"/>
      <c r="I23" s="124"/>
      <c r="J23" s="124"/>
      <c r="K23" s="125"/>
    </row>
    <row r="24" spans="1:11" ht="13.5" thickBot="1">
      <c r="A24" s="329" t="s">
        <v>17</v>
      </c>
      <c r="B24" s="108" t="s">
        <v>11</v>
      </c>
      <c r="C24" s="109" t="s">
        <v>12</v>
      </c>
      <c r="D24" s="126" t="s">
        <v>20</v>
      </c>
      <c r="E24" s="126"/>
      <c r="F24" s="126"/>
      <c r="G24" s="126"/>
      <c r="H24" s="126"/>
      <c r="I24" s="126"/>
      <c r="J24" s="126"/>
      <c r="K24" s="126"/>
    </row>
    <row r="25" spans="1:11" ht="13.5" thickTop="1">
      <c r="A25" s="330"/>
      <c r="B25" s="112"/>
      <c r="C25" s="141">
        <v>30601</v>
      </c>
      <c r="D25" s="142" t="s">
        <v>50</v>
      </c>
      <c r="E25" s="88">
        <f>G25+H25+I25</f>
        <v>14982</v>
      </c>
      <c r="F25" s="88"/>
      <c r="G25" s="88">
        <v>4094</v>
      </c>
      <c r="H25" s="88">
        <v>4094</v>
      </c>
      <c r="I25" s="88">
        <v>6794</v>
      </c>
      <c r="J25" s="88"/>
      <c r="K25" s="114"/>
    </row>
    <row r="26" spans="1:11" ht="12.75">
      <c r="A26" s="330"/>
      <c r="B26" s="127"/>
      <c r="C26" s="141"/>
      <c r="D26" s="142" t="s">
        <v>72</v>
      </c>
      <c r="E26" s="88"/>
      <c r="F26" s="88"/>
      <c r="G26" s="88"/>
      <c r="H26" s="88"/>
      <c r="I26" s="88"/>
      <c r="J26" s="88"/>
      <c r="K26" s="114"/>
    </row>
    <row r="27" spans="1:11" ht="19.5" thickBot="1">
      <c r="A27" s="330"/>
      <c r="B27" s="25"/>
      <c r="C27" s="115" t="s">
        <v>38</v>
      </c>
      <c r="D27" s="116" t="s">
        <v>39</v>
      </c>
      <c r="E27" s="118">
        <f>E25+E26</f>
        <v>14982</v>
      </c>
      <c r="F27" s="118"/>
      <c r="G27" s="118">
        <f>SUM(G25:G26)</f>
        <v>4094</v>
      </c>
      <c r="H27" s="118">
        <f>SUM(H25:H26)</f>
        <v>4094</v>
      </c>
      <c r="I27" s="118">
        <f>I25+I26</f>
        <v>6794</v>
      </c>
      <c r="J27" s="118">
        <v>0</v>
      </c>
      <c r="K27" s="119">
        <v>0</v>
      </c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9.5" thickBot="1">
      <c r="A30" s="332"/>
      <c r="B30" s="25"/>
      <c r="C30" s="115" t="s">
        <v>41</v>
      </c>
      <c r="D30" s="116" t="s">
        <v>42</v>
      </c>
      <c r="E30" s="135"/>
      <c r="F30" s="118"/>
      <c r="G30" s="118"/>
      <c r="H30" s="118"/>
      <c r="I30" s="118">
        <v>0</v>
      </c>
      <c r="J30" s="118">
        <v>0</v>
      </c>
      <c r="K30" s="119">
        <v>0</v>
      </c>
    </row>
    <row r="31" spans="1:11" ht="12.75">
      <c r="A31" s="136"/>
      <c r="B31" s="120"/>
      <c r="C31" s="121"/>
      <c r="D31" s="122"/>
      <c r="E31" s="123"/>
      <c r="F31" s="124"/>
      <c r="G31" s="124"/>
      <c r="H31" s="124"/>
      <c r="I31" s="124"/>
      <c r="J31" s="124"/>
      <c r="K31" s="125"/>
    </row>
    <row r="32" spans="1:11" ht="19.5" thickBot="1">
      <c r="A32" s="137" t="s">
        <v>43</v>
      </c>
      <c r="B32" s="138" t="s">
        <v>44</v>
      </c>
      <c r="C32" s="138"/>
      <c r="D32" s="139"/>
      <c r="E32" s="140">
        <f>E27+E22</f>
        <v>66282</v>
      </c>
      <c r="F32" s="140"/>
      <c r="G32" s="140">
        <f>G27+G22</f>
        <v>4094</v>
      </c>
      <c r="H32" s="140">
        <f>H27+H22</f>
        <v>4094</v>
      </c>
      <c r="I32" s="140">
        <f>I27+I22</f>
        <v>58094</v>
      </c>
      <c r="J32" s="140">
        <f>J22+J27+J30</f>
        <v>0</v>
      </c>
      <c r="K32" s="140">
        <f>K22+K27+K30</f>
        <v>0</v>
      </c>
    </row>
    <row r="33" ht="13.5" hidden="1" thickTop="1"/>
    <row r="34" spans="1:3" ht="13.5" thickTop="1">
      <c r="A34" s="48"/>
      <c r="B34" s="48"/>
      <c r="C34" s="48"/>
    </row>
  </sheetData>
  <mergeCells count="5">
    <mergeCell ref="C10:C11"/>
    <mergeCell ref="A19:A22"/>
    <mergeCell ref="A24:A30"/>
    <mergeCell ref="A10:A11"/>
    <mergeCell ref="B10:B11"/>
  </mergeCells>
  <hyperlinks>
    <hyperlink ref="D21" r:id="rId1" display="Karavanke@prihodnost EU - Interreg SLO - A (SVLR)"/>
    <hyperlink ref="D20" r:id="rId2" display="Karavanke@prihodnost EU - Interreg SLO - A (EU)"/>
  </hyperlinks>
  <printOptions/>
  <pageMargins left="0.75" right="0.75" top="1" bottom="1" header="0" footer="0"/>
  <pageSetup fitToHeight="1" fitToWidth="1" horizontalDpi="1200" verticalDpi="1200" orientation="landscape" paperSize="9"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6">
      <selection activeCell="G36" sqref="G36"/>
    </sheetView>
  </sheetViews>
  <sheetFormatPr defaultColWidth="9.140625" defaultRowHeight="12.75"/>
  <cols>
    <col min="1" max="1" width="6.00390625" style="2" customWidth="1"/>
    <col min="2" max="2" width="7.57421875" style="2" customWidth="1"/>
    <col min="3" max="3" width="8.421875" style="2" customWidth="1"/>
    <col min="4" max="4" width="39.28125" style="2" customWidth="1"/>
    <col min="5" max="5" width="14.421875" style="2" bestFit="1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209</v>
      </c>
    </row>
    <row r="17" spans="1:11" ht="18.75">
      <c r="A17" s="100" t="s">
        <v>1</v>
      </c>
      <c r="B17" s="101"/>
      <c r="C17" s="101"/>
      <c r="D17" s="102" t="s">
        <v>66</v>
      </c>
      <c r="E17" s="101"/>
      <c r="F17" s="102" t="s">
        <v>47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/>
      <c r="E20" s="88"/>
      <c r="F20" s="99"/>
      <c r="G20" s="88"/>
      <c r="H20" s="88"/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18"/>
      <c r="F21" s="119"/>
      <c r="G21" s="118"/>
      <c r="H21" s="119"/>
      <c r="I21" s="118"/>
      <c r="J21" s="118"/>
      <c r="K21" s="119"/>
    </row>
    <row r="22" spans="1:11" ht="12.75">
      <c r="A22" s="30"/>
      <c r="B22" s="120"/>
      <c r="C22" s="121"/>
      <c r="D22" s="122"/>
      <c r="E22" s="123"/>
      <c r="F22" s="124"/>
      <c r="G22" s="124"/>
      <c r="H22" s="124"/>
      <c r="I22" s="124"/>
      <c r="J22" s="124"/>
      <c r="K22" s="125"/>
    </row>
    <row r="23" spans="1:11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3.5" thickTop="1">
      <c r="A24" s="330"/>
      <c r="B24" s="112"/>
      <c r="C24" s="58">
        <v>70301</v>
      </c>
      <c r="D24" s="42" t="s">
        <v>50</v>
      </c>
      <c r="E24" s="88">
        <f>SUM(F24:I24)</f>
        <v>100000</v>
      </c>
      <c r="F24" s="60">
        <v>50000</v>
      </c>
      <c r="G24" s="60">
        <v>25000</v>
      </c>
      <c r="H24" s="60">
        <v>25000</v>
      </c>
      <c r="I24" s="42"/>
      <c r="J24" s="60"/>
      <c r="K24" s="114"/>
    </row>
    <row r="25" spans="1:11" ht="12.75">
      <c r="A25" s="330"/>
      <c r="B25" s="127"/>
      <c r="C25" s="45"/>
      <c r="D25" s="42" t="s">
        <v>72</v>
      </c>
      <c r="E25" s="88"/>
      <c r="F25" s="46"/>
      <c r="G25" s="46"/>
      <c r="H25" s="45"/>
      <c r="I25" s="42"/>
      <c r="J25" s="46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18">
        <f>E24+E25</f>
        <v>100000</v>
      </c>
      <c r="F26" s="119">
        <f>F24+F25</f>
        <v>50000</v>
      </c>
      <c r="G26" s="118">
        <f>SUM(G24:G25)</f>
        <v>25000</v>
      </c>
      <c r="H26" s="119">
        <f>SUM(H24:H25)</f>
        <v>25000</v>
      </c>
      <c r="I26" s="118"/>
      <c r="J26" s="118"/>
      <c r="K26" s="119"/>
    </row>
    <row r="27" spans="1:11" ht="12.75">
      <c r="A27" s="330"/>
      <c r="B27" s="128"/>
      <c r="C27" s="129"/>
      <c r="D27" s="130"/>
      <c r="E27" s="123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9.5" thickBot="1">
      <c r="A30" s="332"/>
      <c r="B30" s="25"/>
      <c r="C30" s="115" t="s">
        <v>41</v>
      </c>
      <c r="D30" s="116" t="s">
        <v>42</v>
      </c>
      <c r="E30" s="135"/>
      <c r="F30" s="118"/>
      <c r="G30" s="118"/>
      <c r="H30" s="118"/>
      <c r="I30" s="118"/>
      <c r="J30" s="118"/>
      <c r="K30" s="119"/>
    </row>
    <row r="31" spans="1:11" ht="12.75">
      <c r="A31" s="136"/>
      <c r="B31" s="120"/>
      <c r="C31" s="121"/>
      <c r="D31" s="122"/>
      <c r="E31" s="123"/>
      <c r="F31" s="124"/>
      <c r="G31" s="124"/>
      <c r="H31" s="124"/>
      <c r="I31" s="124"/>
      <c r="J31" s="124"/>
      <c r="K31" s="125"/>
    </row>
    <row r="32" spans="1:11" ht="19.5" thickBot="1">
      <c r="A32" s="137" t="s">
        <v>43</v>
      </c>
      <c r="B32" s="138" t="s">
        <v>44</v>
      </c>
      <c r="C32" s="138"/>
      <c r="D32" s="139"/>
      <c r="E32" s="140">
        <f>E26+E21</f>
        <v>100000</v>
      </c>
      <c r="F32" s="140">
        <f>F26+F21</f>
        <v>50000</v>
      </c>
      <c r="G32" s="140">
        <f>G26+G21</f>
        <v>25000</v>
      </c>
      <c r="H32" s="140">
        <f>H26+H21</f>
        <v>25000</v>
      </c>
      <c r="I32" s="140"/>
      <c r="J32" s="140"/>
      <c r="K32" s="140"/>
    </row>
    <row r="33" ht="13.5" thickTop="1"/>
  </sheetData>
  <mergeCells count="5">
    <mergeCell ref="A23:A30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workbookViewId="0" topLeftCell="A16">
      <selection activeCell="F42" sqref="F42"/>
    </sheetView>
  </sheetViews>
  <sheetFormatPr defaultColWidth="9.140625" defaultRowHeight="12.75"/>
  <cols>
    <col min="1" max="1" width="5.7109375" style="2" customWidth="1"/>
    <col min="2" max="2" width="7.421875" style="2" customWidth="1"/>
    <col min="3" max="3" width="9.8515625" style="2" customWidth="1"/>
    <col min="4" max="4" width="38.7109375" style="2" customWidth="1"/>
    <col min="5" max="5" width="14.421875" style="2" bestFit="1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13.421875" style="2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208</v>
      </c>
    </row>
    <row r="17" spans="1:9" ht="18.75">
      <c r="A17" s="100" t="s">
        <v>1</v>
      </c>
      <c r="B17" s="101"/>
      <c r="C17" s="101"/>
      <c r="D17" s="102" t="s">
        <v>66</v>
      </c>
      <c r="E17" s="101"/>
      <c r="F17" s="102" t="s">
        <v>129</v>
      </c>
      <c r="G17" s="101"/>
      <c r="H17" s="101"/>
      <c r="I17" s="103" t="s">
        <v>4</v>
      </c>
    </row>
    <row r="18" spans="1:9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</row>
    <row r="19" spans="1:9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181</v>
      </c>
      <c r="F19" s="147">
        <v>2</v>
      </c>
      <c r="G19" s="147">
        <v>3</v>
      </c>
      <c r="H19" s="147">
        <v>4</v>
      </c>
      <c r="I19" s="147">
        <v>5</v>
      </c>
    </row>
    <row r="20" spans="1:9" ht="13.5" thickTop="1">
      <c r="A20" s="330"/>
      <c r="B20" s="112"/>
      <c r="C20" s="113"/>
      <c r="D20" s="87" t="s">
        <v>234</v>
      </c>
      <c r="E20" s="88">
        <f>SUM(F20:I20)</f>
        <v>19200</v>
      </c>
      <c r="F20" s="88">
        <v>19200</v>
      </c>
      <c r="G20" s="88"/>
      <c r="H20" s="88"/>
      <c r="I20" s="88"/>
    </row>
    <row r="21" spans="1:9" ht="19.5" thickBot="1">
      <c r="A21" s="331"/>
      <c r="B21" s="25"/>
      <c r="C21" s="115" t="s">
        <v>15</v>
      </c>
      <c r="D21" s="116" t="s">
        <v>16</v>
      </c>
      <c r="E21" s="118">
        <f>SUM(F21:I21)</f>
        <v>19200</v>
      </c>
      <c r="F21" s="119">
        <f>F20</f>
        <v>19200</v>
      </c>
      <c r="G21" s="118">
        <f>G20</f>
        <v>0</v>
      </c>
      <c r="H21" s="119"/>
      <c r="I21" s="118"/>
    </row>
    <row r="22" spans="1:9" ht="12.75">
      <c r="A22" s="30"/>
      <c r="B22" s="120"/>
      <c r="C22" s="121"/>
      <c r="D22" s="122"/>
      <c r="E22" s="88"/>
      <c r="F22" s="124"/>
      <c r="G22" s="124"/>
      <c r="H22" s="124"/>
      <c r="I22" s="124"/>
    </row>
    <row r="23" spans="1:9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</row>
    <row r="24" spans="1:9" ht="13.5" thickTop="1">
      <c r="A24" s="330"/>
      <c r="B24" s="112"/>
      <c r="C24" s="141">
        <v>70302</v>
      </c>
      <c r="D24" s="142" t="s">
        <v>50</v>
      </c>
      <c r="E24" s="88">
        <f>SUM(F24:I24)</f>
        <v>196800</v>
      </c>
      <c r="F24" s="88">
        <v>76800</v>
      </c>
      <c r="G24" s="88">
        <v>120000</v>
      </c>
      <c r="H24" s="88"/>
      <c r="I24" s="88"/>
    </row>
    <row r="25" spans="1:9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</row>
    <row r="26" spans="1:9" ht="19.5" thickBot="1">
      <c r="A26" s="330"/>
      <c r="B26" s="25"/>
      <c r="C26" s="115" t="s">
        <v>38</v>
      </c>
      <c r="D26" s="116" t="s">
        <v>39</v>
      </c>
      <c r="E26" s="118">
        <f>SUM(F26:I26)</f>
        <v>196800</v>
      </c>
      <c r="F26" s="119">
        <f>F24+F25</f>
        <v>76800</v>
      </c>
      <c r="G26" s="118">
        <f>SUM(G24:G25)</f>
        <v>120000</v>
      </c>
      <c r="H26" s="119"/>
      <c r="I26" s="118"/>
    </row>
    <row r="27" spans="1:9" ht="12.75">
      <c r="A27" s="330"/>
      <c r="B27" s="128"/>
      <c r="C27" s="129"/>
      <c r="D27" s="130"/>
      <c r="E27" s="88"/>
      <c r="F27" s="124"/>
      <c r="G27" s="124"/>
      <c r="H27" s="124"/>
      <c r="I27" s="124"/>
    </row>
    <row r="28" spans="1:9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</row>
    <row r="29" spans="1:9" ht="19.5" thickBot="1">
      <c r="A29" s="332"/>
      <c r="B29" s="25"/>
      <c r="C29" s="115" t="s">
        <v>41</v>
      </c>
      <c r="D29" s="116" t="s">
        <v>42</v>
      </c>
      <c r="E29" s="118"/>
      <c r="F29" s="118"/>
      <c r="G29" s="118"/>
      <c r="H29" s="118"/>
      <c r="I29" s="118"/>
    </row>
    <row r="30" spans="1:9" ht="12.75">
      <c r="A30" s="136"/>
      <c r="B30" s="120"/>
      <c r="C30" s="121"/>
      <c r="D30" s="122"/>
      <c r="E30" s="123"/>
      <c r="F30" s="124"/>
      <c r="G30" s="124"/>
      <c r="H30" s="124"/>
      <c r="I30" s="124"/>
    </row>
    <row r="31" spans="1:9" ht="19.5" thickBot="1">
      <c r="A31" s="137" t="s">
        <v>43</v>
      </c>
      <c r="B31" s="138" t="s">
        <v>44</v>
      </c>
      <c r="C31" s="138"/>
      <c r="D31" s="139"/>
      <c r="E31" s="140">
        <f>SUM(E29+E26+E21)</f>
        <v>216000</v>
      </c>
      <c r="F31" s="140">
        <f>SUM(F29+F26+F21)</f>
        <v>96000</v>
      </c>
      <c r="G31" s="140">
        <f>SUM(G29+G26+G21)</f>
        <v>120000</v>
      </c>
      <c r="H31" s="140"/>
      <c r="I31" s="140"/>
    </row>
    <row r="32" ht="13.5" thickTop="1"/>
  </sheetData>
  <mergeCells count="5">
    <mergeCell ref="A23:A29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workbookViewId="0" topLeftCell="A16">
      <selection activeCell="D41" sqref="D41"/>
    </sheetView>
  </sheetViews>
  <sheetFormatPr defaultColWidth="9.140625" defaultRowHeight="12.75"/>
  <cols>
    <col min="1" max="1" width="6.57421875" style="2" customWidth="1"/>
    <col min="2" max="2" width="7.140625" style="2" customWidth="1"/>
    <col min="3" max="3" width="8.421875" style="2" customWidth="1"/>
    <col min="4" max="4" width="38.140625" style="2" customWidth="1"/>
    <col min="5" max="5" width="14.421875" style="2" bestFit="1" customWidth="1"/>
    <col min="6" max="6" width="10.57421875" style="2" bestFit="1" customWidth="1"/>
    <col min="7" max="7" width="9.421875" style="2" bestFit="1" customWidth="1"/>
    <col min="8" max="8" width="9.28125" style="2" bestFit="1" customWidth="1"/>
    <col min="9" max="16384" width="9.140625" style="2" customWidth="1"/>
  </cols>
  <sheetData>
    <row r="1" ht="13.5" hidden="1" thickBot="1"/>
    <row r="2" spans="1:8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103</v>
      </c>
      <c r="G2" s="86" t="s">
        <v>104</v>
      </c>
      <c r="H2" s="86" t="s">
        <v>105</v>
      </c>
    </row>
    <row r="3" spans="1:8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611942</v>
      </c>
      <c r="G3" s="88">
        <v>183582</v>
      </c>
      <c r="H3" s="88">
        <v>428360</v>
      </c>
    </row>
    <row r="4" spans="1:8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855404</v>
      </c>
      <c r="G4" s="88">
        <v>256621</v>
      </c>
      <c r="H4" s="88">
        <v>598782</v>
      </c>
    </row>
    <row r="5" spans="1:8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592202</v>
      </c>
      <c r="G5" s="91">
        <v>177660</v>
      </c>
      <c r="H5" s="91">
        <v>414542</v>
      </c>
    </row>
    <row r="6" spans="1:8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868564</v>
      </c>
      <c r="G6" s="88">
        <v>260569</v>
      </c>
      <c r="H6" s="88">
        <v>607994</v>
      </c>
    </row>
    <row r="7" spans="1:8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592202</v>
      </c>
      <c r="G7" s="88">
        <v>177660</v>
      </c>
      <c r="H7" s="88">
        <v>414542</v>
      </c>
    </row>
    <row r="8" spans="1:8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631683</v>
      </c>
      <c r="G8" s="88">
        <v>189504</v>
      </c>
      <c r="H8" s="88">
        <v>442178</v>
      </c>
    </row>
    <row r="9" spans="1:8" ht="13.5" hidden="1" thickBot="1">
      <c r="A9" s="93"/>
      <c r="B9" s="94"/>
      <c r="C9" s="94"/>
      <c r="D9" s="88"/>
      <c r="E9" s="89"/>
      <c r="F9" s="88"/>
      <c r="G9" s="88"/>
      <c r="H9" s="88"/>
    </row>
    <row r="10" spans="1:8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4152000</v>
      </c>
      <c r="G10" s="95">
        <v>1245600</v>
      </c>
      <c r="H10" s="95">
        <v>2906400</v>
      </c>
    </row>
    <row r="11" spans="1:8" ht="13.5" hidden="1" thickBot="1">
      <c r="A11" s="334"/>
      <c r="B11" s="334"/>
      <c r="C11" s="334"/>
      <c r="D11" s="88"/>
      <c r="E11" s="97">
        <v>0.3</v>
      </c>
      <c r="F11" s="88"/>
      <c r="G11" s="88"/>
      <c r="H11" s="88"/>
    </row>
    <row r="12" spans="4:5" ht="13.5" hidden="1" thickBot="1">
      <c r="D12" s="91">
        <f>D5*0.3</f>
        <v>135000</v>
      </c>
      <c r="E12" s="91">
        <f>D12*0.3</f>
        <v>40500</v>
      </c>
    </row>
    <row r="13" spans="4:7" ht="13.5" hidden="1" thickBot="1">
      <c r="D13" s="91">
        <f>D5-D12</f>
        <v>315000</v>
      </c>
      <c r="E13" s="91">
        <f>D13*0.3</f>
        <v>94500</v>
      </c>
      <c r="F13" s="88">
        <v>51817.59</v>
      </c>
      <c r="G13" s="88">
        <v>120907.71</v>
      </c>
    </row>
    <row r="14" spans="4:7" ht="13.5" hidden="1" thickBot="1">
      <c r="D14" s="98">
        <v>43502</v>
      </c>
      <c r="E14" s="91">
        <f>D14*0.3</f>
        <v>13050.6</v>
      </c>
      <c r="F14" s="99" t="e">
        <f>F13-E15</f>
        <v>#REF!</v>
      </c>
      <c r="G14" s="99" t="e">
        <f>G13-#REF!</f>
        <v>#REF!</v>
      </c>
    </row>
    <row r="15" spans="4:5" ht="13.5" hidden="1" thickBot="1">
      <c r="D15" s="98" t="e">
        <f>F5-#REF!</f>
        <v>#REF!</v>
      </c>
      <c r="E15" s="91" t="e">
        <f>D15*0.3</f>
        <v>#REF!</v>
      </c>
    </row>
    <row r="16" ht="19.5" thickBot="1">
      <c r="A16" s="100" t="s">
        <v>210</v>
      </c>
    </row>
    <row r="17" spans="1:9" ht="18.75">
      <c r="A17" s="100" t="s">
        <v>1</v>
      </c>
      <c r="B17" s="101"/>
      <c r="C17" s="101"/>
      <c r="D17" s="102" t="s">
        <v>211</v>
      </c>
      <c r="E17" s="101"/>
      <c r="F17" s="101"/>
      <c r="G17" s="101"/>
      <c r="H17" s="101"/>
      <c r="I17" s="103" t="s">
        <v>4</v>
      </c>
    </row>
    <row r="18" spans="1:9" ht="12.75">
      <c r="A18" s="8"/>
      <c r="B18" s="85" t="s">
        <v>5</v>
      </c>
      <c r="C18" s="104"/>
      <c r="D18" s="105"/>
      <c r="E18" s="106" t="s">
        <v>6</v>
      </c>
      <c r="F18" s="106">
        <v>2009</v>
      </c>
      <c r="G18" s="106">
        <v>2010</v>
      </c>
      <c r="H18" s="106">
        <v>2011</v>
      </c>
      <c r="I18" s="106">
        <v>2012</v>
      </c>
    </row>
    <row r="19" spans="1:9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181</v>
      </c>
      <c r="F19" s="147">
        <v>2</v>
      </c>
      <c r="G19" s="147">
        <v>3</v>
      </c>
      <c r="H19" s="147">
        <v>4</v>
      </c>
      <c r="I19" s="147">
        <v>5</v>
      </c>
    </row>
    <row r="20" spans="1:9" ht="13.5" thickTop="1">
      <c r="A20" s="330"/>
      <c r="B20" s="112"/>
      <c r="C20" s="113"/>
      <c r="D20" s="87" t="s">
        <v>270</v>
      </c>
      <c r="E20" s="88"/>
      <c r="F20" s="88"/>
      <c r="G20" s="88">
        <v>68327</v>
      </c>
      <c r="H20" s="88"/>
      <c r="I20" s="88"/>
    </row>
    <row r="21" spans="1:9" ht="19.5" thickBot="1">
      <c r="A21" s="331"/>
      <c r="B21" s="25"/>
      <c r="C21" s="115" t="s">
        <v>15</v>
      </c>
      <c r="D21" s="116" t="s">
        <v>16</v>
      </c>
      <c r="E21" s="118">
        <f>SUM(F21:I21)</f>
        <v>68327</v>
      </c>
      <c r="F21" s="118"/>
      <c r="G21" s="118">
        <f>G20</f>
        <v>68327</v>
      </c>
      <c r="H21" s="118"/>
      <c r="I21" s="118"/>
    </row>
    <row r="22" spans="1:9" ht="12.75">
      <c r="A22" s="30"/>
      <c r="B22" s="120"/>
      <c r="C22" s="121"/>
      <c r="D22" s="122"/>
      <c r="E22" s="88"/>
      <c r="F22" s="124"/>
      <c r="G22" s="124"/>
      <c r="H22" s="124"/>
      <c r="I22" s="124"/>
    </row>
    <row r="23" spans="1:9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</row>
    <row r="24" spans="1:9" ht="13.5" thickTop="1">
      <c r="A24" s="330"/>
      <c r="B24" s="112"/>
      <c r="C24" s="141">
        <v>50119</v>
      </c>
      <c r="D24" s="142" t="s">
        <v>50</v>
      </c>
      <c r="E24" s="88">
        <f>SUM(F24:I24)</f>
        <v>68327</v>
      </c>
      <c r="F24" s="88"/>
      <c r="G24" s="88">
        <v>68327</v>
      </c>
      <c r="H24" s="88"/>
      <c r="I24" s="88"/>
    </row>
    <row r="25" spans="1:9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</row>
    <row r="26" spans="1:9" ht="19.5" thickBot="1">
      <c r="A26" s="330"/>
      <c r="B26" s="25"/>
      <c r="C26" s="115" t="s">
        <v>38</v>
      </c>
      <c r="D26" s="116" t="s">
        <v>39</v>
      </c>
      <c r="E26" s="118">
        <f>SUM(F26:I26)</f>
        <v>68327</v>
      </c>
      <c r="F26" s="118"/>
      <c r="G26" s="118">
        <f>SUM(G24:G25)</f>
        <v>68327</v>
      </c>
      <c r="H26" s="118"/>
      <c r="I26" s="118"/>
    </row>
    <row r="27" spans="1:9" ht="12.75">
      <c r="A27" s="330"/>
      <c r="B27" s="128"/>
      <c r="C27" s="129"/>
      <c r="D27" s="130"/>
      <c r="E27" s="88"/>
      <c r="F27" s="124"/>
      <c r="G27" s="124"/>
      <c r="H27" s="124"/>
      <c r="I27" s="124"/>
    </row>
    <row r="28" spans="1:9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</row>
    <row r="29" spans="1:9" ht="12.75">
      <c r="A29" s="330"/>
      <c r="B29" s="112"/>
      <c r="C29" s="133"/>
      <c r="D29" s="142" t="s">
        <v>235</v>
      </c>
      <c r="E29" s="88">
        <f>SUM(F29:I29)</f>
        <v>68327</v>
      </c>
      <c r="F29" s="88"/>
      <c r="G29" s="88">
        <v>68327</v>
      </c>
      <c r="H29" s="88"/>
      <c r="I29" s="88"/>
    </row>
    <row r="30" spans="1:9" ht="12.75">
      <c r="A30" s="330"/>
      <c r="B30" s="112"/>
      <c r="C30" s="133"/>
      <c r="D30" s="134"/>
      <c r="E30" s="88"/>
      <c r="F30" s="88"/>
      <c r="G30" s="88"/>
      <c r="H30" s="88"/>
      <c r="I30" s="88"/>
    </row>
    <row r="31" spans="1:9" ht="19.5" thickBot="1">
      <c r="A31" s="332"/>
      <c r="B31" s="25"/>
      <c r="C31" s="115" t="s">
        <v>41</v>
      </c>
      <c r="D31" s="116" t="s">
        <v>42</v>
      </c>
      <c r="E31" s="118">
        <f>SUM(F31:I31)</f>
        <v>68327</v>
      </c>
      <c r="F31" s="118"/>
      <c r="G31" s="118">
        <f>SUM(G29:G30)</f>
        <v>68327</v>
      </c>
      <c r="H31" s="118"/>
      <c r="I31" s="118"/>
    </row>
    <row r="32" spans="1:9" ht="12.75">
      <c r="A32" s="136"/>
      <c r="B32" s="120"/>
      <c r="C32" s="121"/>
      <c r="D32" s="122"/>
      <c r="E32" s="124"/>
      <c r="F32" s="124"/>
      <c r="G32" s="124"/>
      <c r="H32" s="124"/>
      <c r="I32" s="124"/>
    </row>
    <row r="33" spans="1:9" ht="19.5" thickBot="1">
      <c r="A33" s="137" t="s">
        <v>43</v>
      </c>
      <c r="B33" s="138" t="s">
        <v>44</v>
      </c>
      <c r="C33" s="138"/>
      <c r="D33" s="139"/>
      <c r="E33" s="140">
        <f>SUM(F33:I33)</f>
        <v>204981</v>
      </c>
      <c r="F33" s="140"/>
      <c r="G33" s="140">
        <f>G26+G21+G31</f>
        <v>204981</v>
      </c>
      <c r="H33" s="140"/>
      <c r="I33" s="140"/>
    </row>
    <row r="34" ht="13.5" thickTop="1"/>
  </sheetData>
  <mergeCells count="5">
    <mergeCell ref="A23:A31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workbookViewId="0" topLeftCell="A16">
      <selection activeCell="D39" sqref="D39"/>
    </sheetView>
  </sheetViews>
  <sheetFormatPr defaultColWidth="9.140625" defaultRowHeight="12.75"/>
  <cols>
    <col min="1" max="1" width="6.140625" style="2" customWidth="1"/>
    <col min="2" max="2" width="7.7109375" style="2" customWidth="1"/>
    <col min="3" max="3" width="8.7109375" style="2" customWidth="1"/>
    <col min="4" max="4" width="30.421875" style="2" customWidth="1"/>
    <col min="5" max="5" width="13.00390625" style="2" customWidth="1"/>
    <col min="6" max="6" width="10.00390625" style="2" customWidth="1"/>
    <col min="7" max="7" width="9.57421875" style="2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212</v>
      </c>
    </row>
    <row r="17" spans="1:11" ht="18.75">
      <c r="A17" s="100" t="s">
        <v>1</v>
      </c>
      <c r="B17" s="101"/>
      <c r="C17" s="101"/>
      <c r="D17" s="102" t="s">
        <v>213</v>
      </c>
      <c r="E17" s="101"/>
      <c r="F17" s="102" t="s">
        <v>214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215</v>
      </c>
      <c r="E20" s="88"/>
      <c r="F20" s="99"/>
      <c r="G20" s="88">
        <v>25030</v>
      </c>
      <c r="H20" s="88"/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18">
        <v>25030</v>
      </c>
      <c r="F21" s="119"/>
      <c r="G21" s="118">
        <f>G20</f>
        <v>25030</v>
      </c>
      <c r="H21" s="119"/>
      <c r="I21" s="118"/>
      <c r="J21" s="118"/>
      <c r="K21" s="119"/>
    </row>
    <row r="22" spans="1:11" ht="12.75">
      <c r="A22" s="30"/>
      <c r="B22" s="120"/>
      <c r="C22" s="121"/>
      <c r="D22" s="122"/>
      <c r="E22" s="123"/>
      <c r="F22" s="124"/>
      <c r="G22" s="124"/>
      <c r="H22" s="124"/>
      <c r="I22" s="124"/>
      <c r="J22" s="124"/>
      <c r="K22" s="125"/>
    </row>
    <row r="23" spans="1:11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3.5" thickTop="1">
      <c r="A24" s="330"/>
      <c r="B24" s="112"/>
      <c r="C24" s="141">
        <v>50120</v>
      </c>
      <c r="D24" s="142" t="s">
        <v>50</v>
      </c>
      <c r="E24" s="88">
        <f>SUM(F24:I24)</f>
        <v>44970</v>
      </c>
      <c r="F24" s="88"/>
      <c r="G24" s="88">
        <v>44970</v>
      </c>
      <c r="H24" s="88"/>
      <c r="I24" s="88"/>
      <c r="J24" s="88"/>
      <c r="K24" s="114"/>
    </row>
    <row r="25" spans="1:11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18">
        <f>E24+E25</f>
        <v>44970</v>
      </c>
      <c r="F26" s="119"/>
      <c r="G26" s="118">
        <f>SUM(G24:G25)</f>
        <v>44970</v>
      </c>
      <c r="H26" s="119"/>
      <c r="I26" s="118"/>
      <c r="J26" s="118"/>
      <c r="K26" s="119"/>
    </row>
    <row r="27" spans="1:11" ht="12.75">
      <c r="A27" s="330"/>
      <c r="B27" s="128"/>
      <c r="C27" s="129"/>
      <c r="D27" s="130"/>
      <c r="E27" s="123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2.75">
      <c r="A30" s="330"/>
      <c r="B30" s="112"/>
      <c r="C30" s="133"/>
      <c r="D30" s="134"/>
      <c r="E30" s="88"/>
      <c r="F30" s="88"/>
      <c r="G30" s="88"/>
      <c r="H30" s="88"/>
      <c r="I30" s="88"/>
      <c r="J30" s="88"/>
      <c r="K30" s="114"/>
    </row>
    <row r="31" spans="1:11" ht="19.5" thickBot="1">
      <c r="A31" s="332"/>
      <c r="B31" s="25"/>
      <c r="C31" s="115" t="s">
        <v>41</v>
      </c>
      <c r="D31" s="116" t="s">
        <v>42</v>
      </c>
      <c r="E31" s="135"/>
      <c r="F31" s="118"/>
      <c r="G31" s="118"/>
      <c r="H31" s="118"/>
      <c r="I31" s="118"/>
      <c r="J31" s="118"/>
      <c r="K31" s="119"/>
    </row>
    <row r="32" spans="1:11" ht="12.75">
      <c r="A32" s="136"/>
      <c r="B32" s="120"/>
      <c r="C32" s="121"/>
      <c r="D32" s="122"/>
      <c r="E32" s="123"/>
      <c r="F32" s="124"/>
      <c r="G32" s="124"/>
      <c r="H32" s="124"/>
      <c r="I32" s="124"/>
      <c r="J32" s="124"/>
      <c r="K32" s="125"/>
    </row>
    <row r="33" spans="1:11" ht="19.5" thickBot="1">
      <c r="A33" s="137" t="s">
        <v>43</v>
      </c>
      <c r="B33" s="138" t="s">
        <v>44</v>
      </c>
      <c r="C33" s="138"/>
      <c r="D33" s="139"/>
      <c r="E33" s="140">
        <f>E26+E21</f>
        <v>70000</v>
      </c>
      <c r="F33" s="140"/>
      <c r="G33" s="140">
        <f>G26+G21</f>
        <v>70000</v>
      </c>
      <c r="H33" s="140"/>
      <c r="I33" s="140"/>
      <c r="J33" s="140"/>
      <c r="K33" s="140"/>
    </row>
    <row r="34" ht="13.5" thickTop="1"/>
  </sheetData>
  <mergeCells count="5">
    <mergeCell ref="A23:A31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4"/>
  <sheetViews>
    <sheetView workbookViewId="0" topLeftCell="A16">
      <selection activeCell="D38" sqref="D38"/>
    </sheetView>
  </sheetViews>
  <sheetFormatPr defaultColWidth="9.140625" defaultRowHeight="12.75"/>
  <cols>
    <col min="1" max="1" width="5.421875" style="2" customWidth="1"/>
    <col min="2" max="2" width="8.7109375" style="2" customWidth="1"/>
    <col min="3" max="3" width="9.57421875" style="2" customWidth="1"/>
    <col min="4" max="4" width="32.00390625" style="2" customWidth="1"/>
    <col min="5" max="5" width="13.28125" style="2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216</v>
      </c>
    </row>
    <row r="17" spans="1:11" ht="18.75">
      <c r="A17" s="100" t="s">
        <v>1</v>
      </c>
      <c r="B17" s="101"/>
      <c r="C17" s="101"/>
      <c r="D17" s="102" t="s">
        <v>217</v>
      </c>
      <c r="E17" s="101"/>
      <c r="F17" s="102" t="s">
        <v>218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219</v>
      </c>
      <c r="E20" s="88"/>
      <c r="F20" s="88">
        <v>2000</v>
      </c>
      <c r="G20" s="88">
        <v>238000</v>
      </c>
      <c r="H20" s="88"/>
      <c r="I20" s="88"/>
      <c r="J20" s="88"/>
      <c r="K20" s="114"/>
    </row>
    <row r="21" spans="1:11" ht="12.75">
      <c r="A21" s="330"/>
      <c r="B21" s="296"/>
      <c r="C21" s="296"/>
      <c r="D21" s="297" t="s">
        <v>272</v>
      </c>
      <c r="E21" s="298"/>
      <c r="F21" s="298"/>
      <c r="G21" s="298">
        <v>5000</v>
      </c>
      <c r="H21" s="298">
        <v>5000</v>
      </c>
      <c r="I21" s="298">
        <v>5000</v>
      </c>
      <c r="J21" s="298">
        <v>5000</v>
      </c>
      <c r="K21" s="298">
        <v>5000</v>
      </c>
    </row>
    <row r="22" spans="1:11" ht="19.5" thickBot="1">
      <c r="A22" s="331"/>
      <c r="B22" s="25"/>
      <c r="C22" s="115" t="s">
        <v>15</v>
      </c>
      <c r="D22" s="116" t="s">
        <v>16</v>
      </c>
      <c r="E22" s="118">
        <v>240000</v>
      </c>
      <c r="F22" s="118">
        <f>F20</f>
        <v>2000</v>
      </c>
      <c r="G22" s="118">
        <f>G20</f>
        <v>238000</v>
      </c>
      <c r="H22" s="118">
        <f>H20</f>
        <v>0</v>
      </c>
      <c r="I22" s="118">
        <f>I20</f>
        <v>0</v>
      </c>
      <c r="J22" s="118">
        <v>0</v>
      </c>
      <c r="K22" s="119">
        <v>0</v>
      </c>
    </row>
    <row r="23" spans="1:11" ht="12.75">
      <c r="A23" s="30"/>
      <c r="B23" s="120"/>
      <c r="C23" s="121"/>
      <c r="D23" s="122"/>
      <c r="E23" s="123"/>
      <c r="F23" s="124"/>
      <c r="G23" s="124"/>
      <c r="H23" s="124"/>
      <c r="I23" s="124"/>
      <c r="J23" s="124"/>
      <c r="K23" s="125"/>
    </row>
    <row r="24" spans="1:11" ht="13.5" thickBot="1">
      <c r="A24" s="329" t="s">
        <v>17</v>
      </c>
      <c r="B24" s="108" t="s">
        <v>11</v>
      </c>
      <c r="C24" s="109" t="s">
        <v>12</v>
      </c>
      <c r="D24" s="126" t="s">
        <v>20</v>
      </c>
      <c r="E24" s="126"/>
      <c r="F24" s="126"/>
      <c r="G24" s="126"/>
      <c r="H24" s="126"/>
      <c r="I24" s="126"/>
      <c r="J24" s="126"/>
      <c r="K24" s="126"/>
    </row>
    <row r="25" spans="1:11" ht="13.5" thickTop="1">
      <c r="A25" s="330"/>
      <c r="B25" s="112"/>
      <c r="C25" s="141">
        <v>50122</v>
      </c>
      <c r="D25" s="142" t="s">
        <v>50</v>
      </c>
      <c r="E25" s="88">
        <f>SUM(F25:I25)</f>
        <v>852833</v>
      </c>
      <c r="F25" s="88">
        <v>718833</v>
      </c>
      <c r="G25" s="88">
        <v>14000</v>
      </c>
      <c r="H25" s="88">
        <v>120000</v>
      </c>
      <c r="I25" s="88"/>
      <c r="J25" s="88"/>
      <c r="K25" s="114"/>
    </row>
    <row r="26" spans="1:11" ht="12.75">
      <c r="A26" s="330"/>
      <c r="B26" s="300"/>
      <c r="C26" s="301">
        <v>40340</v>
      </c>
      <c r="D26" s="302" t="s">
        <v>267</v>
      </c>
      <c r="E26" s="88"/>
      <c r="F26" s="88"/>
      <c r="G26" s="88">
        <v>15000</v>
      </c>
      <c r="H26" s="88">
        <v>15000</v>
      </c>
      <c r="I26" s="88">
        <v>15000</v>
      </c>
      <c r="J26" s="88">
        <v>15000</v>
      </c>
      <c r="K26" s="88">
        <v>15000</v>
      </c>
    </row>
    <row r="27" spans="1:11" ht="19.5" thickBot="1">
      <c r="A27" s="330"/>
      <c r="B27" s="25"/>
      <c r="C27" s="115" t="s">
        <v>38</v>
      </c>
      <c r="D27" s="116" t="s">
        <v>39</v>
      </c>
      <c r="E27" s="118">
        <f aca="true" t="shared" si="0" ref="E27:K27">SUM(E25:E26)</f>
        <v>852833</v>
      </c>
      <c r="F27" s="118">
        <f t="shared" si="0"/>
        <v>718833</v>
      </c>
      <c r="G27" s="118">
        <f t="shared" si="0"/>
        <v>29000</v>
      </c>
      <c r="H27" s="118">
        <f t="shared" si="0"/>
        <v>135000</v>
      </c>
      <c r="I27" s="118">
        <f t="shared" si="0"/>
        <v>15000</v>
      </c>
      <c r="J27" s="118">
        <f t="shared" si="0"/>
        <v>15000</v>
      </c>
      <c r="K27" s="119">
        <f t="shared" si="0"/>
        <v>15000</v>
      </c>
    </row>
    <row r="28" spans="1:11" ht="12.75">
      <c r="A28" s="330"/>
      <c r="B28" s="128"/>
      <c r="C28" s="129"/>
      <c r="D28" s="130"/>
      <c r="E28" s="123"/>
      <c r="F28" s="124"/>
      <c r="G28" s="124"/>
      <c r="H28" s="124"/>
      <c r="I28" s="124"/>
      <c r="J28" s="124"/>
      <c r="K28" s="125"/>
    </row>
    <row r="29" spans="1:11" ht="12.75">
      <c r="A29" s="330"/>
      <c r="B29" s="131" t="s">
        <v>18</v>
      </c>
      <c r="C29" s="132" t="s">
        <v>19</v>
      </c>
      <c r="D29" s="126" t="s">
        <v>40</v>
      </c>
      <c r="E29" s="126"/>
      <c r="F29" s="126"/>
      <c r="G29" s="126"/>
      <c r="H29" s="126"/>
      <c r="I29" s="126"/>
      <c r="J29" s="126"/>
      <c r="K29" s="126"/>
    </row>
    <row r="30" spans="1:11" ht="12.75">
      <c r="A30" s="330"/>
      <c r="B30" s="112"/>
      <c r="C30" s="133"/>
      <c r="D30" s="134"/>
      <c r="E30" s="88"/>
      <c r="F30" s="88"/>
      <c r="G30" s="88"/>
      <c r="H30" s="88"/>
      <c r="I30" s="88"/>
      <c r="J30" s="88"/>
      <c r="K30" s="114"/>
    </row>
    <row r="31" spans="1:11" ht="12.75">
      <c r="A31" s="330"/>
      <c r="B31" s="112"/>
      <c r="C31" s="133"/>
      <c r="D31" s="134"/>
      <c r="E31" s="88"/>
      <c r="F31" s="88"/>
      <c r="G31" s="88"/>
      <c r="H31" s="88"/>
      <c r="I31" s="88"/>
      <c r="J31" s="88"/>
      <c r="K31" s="114"/>
    </row>
    <row r="32" spans="1:11" ht="19.5" thickBot="1">
      <c r="A32" s="332"/>
      <c r="B32" s="25"/>
      <c r="C32" s="115" t="s">
        <v>41</v>
      </c>
      <c r="D32" s="116" t="s">
        <v>42</v>
      </c>
      <c r="E32" s="135"/>
      <c r="F32" s="118"/>
      <c r="G32" s="118"/>
      <c r="H32" s="118"/>
      <c r="I32" s="118"/>
      <c r="J32" s="118"/>
      <c r="K32" s="119"/>
    </row>
    <row r="33" spans="1:11" ht="12.75">
      <c r="A33" s="136"/>
      <c r="B33" s="120"/>
      <c r="C33" s="121"/>
      <c r="D33" s="122"/>
      <c r="E33" s="123"/>
      <c r="F33" s="124"/>
      <c r="G33" s="124"/>
      <c r="H33" s="124"/>
      <c r="I33" s="124"/>
      <c r="J33" s="124"/>
      <c r="K33" s="125"/>
    </row>
    <row r="34" spans="1:11" ht="19.5" thickBot="1">
      <c r="A34" s="137" t="s">
        <v>43</v>
      </c>
      <c r="B34" s="138" t="s">
        <v>44</v>
      </c>
      <c r="C34" s="138"/>
      <c r="D34" s="139"/>
      <c r="E34" s="140">
        <f aca="true" t="shared" si="1" ref="E34:K34">SUM(E27+E22)</f>
        <v>1092833</v>
      </c>
      <c r="F34" s="140">
        <f t="shared" si="1"/>
        <v>720833</v>
      </c>
      <c r="G34" s="140">
        <f t="shared" si="1"/>
        <v>267000</v>
      </c>
      <c r="H34" s="140">
        <f t="shared" si="1"/>
        <v>135000</v>
      </c>
      <c r="I34" s="140">
        <f t="shared" si="1"/>
        <v>15000</v>
      </c>
      <c r="J34" s="140">
        <f t="shared" si="1"/>
        <v>15000</v>
      </c>
      <c r="K34" s="140">
        <f t="shared" si="1"/>
        <v>15000</v>
      </c>
    </row>
    <row r="35" ht="13.5" thickTop="1"/>
  </sheetData>
  <mergeCells count="5">
    <mergeCell ref="A24:A32"/>
    <mergeCell ref="A10:A11"/>
    <mergeCell ref="B10:B11"/>
    <mergeCell ref="C10:C11"/>
    <mergeCell ref="A19:A22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workbookViewId="0" topLeftCell="A16">
      <selection activeCell="H26" sqref="H26"/>
    </sheetView>
  </sheetViews>
  <sheetFormatPr defaultColWidth="9.140625" defaultRowHeight="12.75"/>
  <cols>
    <col min="1" max="1" width="6.57421875" style="2" customWidth="1"/>
    <col min="2" max="2" width="8.7109375" style="2" customWidth="1"/>
    <col min="3" max="3" width="9.57421875" style="2" customWidth="1"/>
    <col min="4" max="4" width="29.57421875" style="2" customWidth="1"/>
    <col min="5" max="5" width="14.421875" style="2" bestFit="1" customWidth="1"/>
    <col min="6" max="6" width="12.140625" style="2" bestFit="1" customWidth="1"/>
    <col min="7" max="7" width="12.140625" style="2" customWidth="1"/>
    <col min="8" max="8" width="10.57421875" style="2" bestFit="1" customWidth="1"/>
    <col min="9" max="9" width="9.421875" style="2" bestFit="1" customWidth="1"/>
    <col min="10" max="10" width="9.28125" style="2" bestFit="1" customWidth="1"/>
    <col min="11" max="16384" width="9.140625" style="2" customWidth="1"/>
  </cols>
  <sheetData>
    <row r="1" ht="13.5" hidden="1" thickBot="1"/>
    <row r="2" spans="1:10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/>
      <c r="H2" s="85" t="s">
        <v>103</v>
      </c>
      <c r="I2" s="86" t="s">
        <v>104</v>
      </c>
      <c r="J2" s="86" t="s">
        <v>105</v>
      </c>
    </row>
    <row r="3" spans="1:10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/>
      <c r="H3" s="88">
        <v>611942</v>
      </c>
      <c r="I3" s="88">
        <v>183582</v>
      </c>
      <c r="J3" s="88">
        <v>428360</v>
      </c>
    </row>
    <row r="4" spans="1:10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/>
      <c r="H4" s="88">
        <v>855404</v>
      </c>
      <c r="I4" s="88">
        <v>256621</v>
      </c>
      <c r="J4" s="88">
        <v>598782</v>
      </c>
    </row>
    <row r="5" spans="1:10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/>
      <c r="H5" s="91">
        <v>592202</v>
      </c>
      <c r="I5" s="91">
        <v>177660</v>
      </c>
      <c r="J5" s="91">
        <v>414542</v>
      </c>
    </row>
    <row r="6" spans="1:10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/>
      <c r="H6" s="88">
        <v>868564</v>
      </c>
      <c r="I6" s="88">
        <v>260569</v>
      </c>
      <c r="J6" s="88">
        <v>607994</v>
      </c>
    </row>
    <row r="7" spans="1:10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/>
      <c r="H7" s="88">
        <v>592202</v>
      </c>
      <c r="I7" s="88">
        <v>177660</v>
      </c>
      <c r="J7" s="88">
        <v>414542</v>
      </c>
    </row>
    <row r="8" spans="1:10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/>
      <c r="H8" s="88">
        <v>631683</v>
      </c>
      <c r="I8" s="88">
        <v>189504</v>
      </c>
      <c r="J8" s="88">
        <v>442178</v>
      </c>
    </row>
    <row r="9" spans="1:10" ht="13.5" hidden="1" thickBot="1">
      <c r="A9" s="93"/>
      <c r="B9" s="94"/>
      <c r="C9" s="94"/>
      <c r="D9" s="88"/>
      <c r="E9" s="89"/>
      <c r="F9" s="88"/>
      <c r="G9" s="88"/>
      <c r="H9" s="88"/>
      <c r="I9" s="88"/>
      <c r="J9" s="88"/>
    </row>
    <row r="10" spans="1:10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/>
      <c r="H10" s="95">
        <v>4152000</v>
      </c>
      <c r="I10" s="95">
        <v>1245600</v>
      </c>
      <c r="J10" s="95">
        <v>2906400</v>
      </c>
    </row>
    <row r="11" spans="1:10" ht="13.5" hidden="1" thickBot="1">
      <c r="A11" s="334"/>
      <c r="B11" s="334"/>
      <c r="C11" s="334"/>
      <c r="D11" s="88"/>
      <c r="E11" s="97">
        <v>0.3</v>
      </c>
      <c r="F11" s="97">
        <v>0.7</v>
      </c>
      <c r="G11" s="97"/>
      <c r="H11" s="88"/>
      <c r="I11" s="88"/>
      <c r="J11" s="88"/>
    </row>
    <row r="12" spans="4:7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  <c r="G12" s="98"/>
    </row>
    <row r="13" spans="4:9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91"/>
      <c r="H13" s="88">
        <v>51817.59</v>
      </c>
      <c r="I13" s="88">
        <v>120907.71</v>
      </c>
    </row>
    <row r="14" spans="4:9" ht="13.5" hidden="1" thickBot="1">
      <c r="D14" s="98">
        <v>43502</v>
      </c>
      <c r="E14" s="91">
        <f>D14*0.3</f>
        <v>13050.6</v>
      </c>
      <c r="F14" s="91">
        <f>D14-E14</f>
        <v>30451.4</v>
      </c>
      <c r="G14" s="98"/>
      <c r="H14" s="99" t="e">
        <f>H13-E15</f>
        <v>#REF!</v>
      </c>
      <c r="I14" s="99" t="e">
        <f>I13-F15</f>
        <v>#REF!</v>
      </c>
    </row>
    <row r="15" spans="4:7" ht="13.5" hidden="1" thickBot="1">
      <c r="D15" s="98" t="e">
        <f>H5-#REF!</f>
        <v>#REF!</v>
      </c>
      <c r="E15" s="91" t="e">
        <f>D15*0.3</f>
        <v>#REF!</v>
      </c>
      <c r="F15" s="91" t="e">
        <f>D15-E15</f>
        <v>#REF!</v>
      </c>
      <c r="G15" s="98"/>
    </row>
    <row r="16" ht="19.5" thickBot="1">
      <c r="A16" s="100" t="s">
        <v>239</v>
      </c>
    </row>
    <row r="17" spans="1:12" ht="18.75">
      <c r="A17" s="100" t="s">
        <v>1</v>
      </c>
      <c r="B17" s="101"/>
      <c r="C17" s="101"/>
      <c r="D17" s="102" t="s">
        <v>217</v>
      </c>
      <c r="E17" s="101"/>
      <c r="F17" s="102" t="s">
        <v>220</v>
      </c>
      <c r="G17" s="303"/>
      <c r="H17" s="101"/>
      <c r="I17" s="101"/>
      <c r="J17" s="101"/>
      <c r="K17" s="6"/>
      <c r="L17" s="103" t="s">
        <v>4</v>
      </c>
    </row>
    <row r="18" spans="1:12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 t="s">
        <v>271</v>
      </c>
      <c r="H18" s="106">
        <v>2009</v>
      </c>
      <c r="I18" s="106">
        <v>2010</v>
      </c>
      <c r="J18" s="106">
        <v>2011</v>
      </c>
      <c r="K18" s="106">
        <v>2012</v>
      </c>
      <c r="L18" s="107" t="s">
        <v>9</v>
      </c>
    </row>
    <row r="19" spans="1:12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/>
      <c r="H19" s="147">
        <v>3</v>
      </c>
      <c r="I19" s="147">
        <v>4</v>
      </c>
      <c r="J19" s="147">
        <v>5</v>
      </c>
      <c r="K19" s="147">
        <v>6</v>
      </c>
      <c r="L19" s="111">
        <v>7</v>
      </c>
    </row>
    <row r="20" spans="1:12" ht="13.5" thickTop="1">
      <c r="A20" s="330"/>
      <c r="B20" s="112"/>
      <c r="C20" s="113"/>
      <c r="D20" s="87" t="s">
        <v>237</v>
      </c>
      <c r="E20" s="88"/>
      <c r="G20" s="88">
        <v>19000</v>
      </c>
      <c r="H20" s="88">
        <v>10000</v>
      </c>
      <c r="I20" s="88"/>
      <c r="J20" s="88"/>
      <c r="K20" s="88"/>
      <c r="L20" s="114"/>
    </row>
    <row r="21" spans="1:12" ht="12.75">
      <c r="A21" s="330"/>
      <c r="B21" s="296"/>
      <c r="C21" s="296"/>
      <c r="D21" s="297" t="s">
        <v>236</v>
      </c>
      <c r="E21" s="88"/>
      <c r="F21" s="88">
        <v>4000</v>
      </c>
      <c r="G21" s="88"/>
      <c r="H21" s="88"/>
      <c r="I21" s="88"/>
      <c r="J21" s="88"/>
      <c r="K21" s="298"/>
      <c r="L21" s="299"/>
    </row>
    <row r="22" spans="1:12" ht="19.5" thickBot="1">
      <c r="A22" s="331"/>
      <c r="B22" s="25"/>
      <c r="C22" s="115" t="s">
        <v>15</v>
      </c>
      <c r="D22" s="116" t="s">
        <v>16</v>
      </c>
      <c r="E22" s="118">
        <v>33000</v>
      </c>
      <c r="F22" s="119">
        <f>SUM(F20:F21)</f>
        <v>4000</v>
      </c>
      <c r="G22" s="119">
        <f>SUM(G20:G21)</f>
        <v>19000</v>
      </c>
      <c r="H22" s="119">
        <f>SUM(H20:H21)</f>
        <v>10000</v>
      </c>
      <c r="I22" s="119"/>
      <c r="J22" s="118"/>
      <c r="K22" s="118"/>
      <c r="L22" s="119"/>
    </row>
    <row r="23" spans="1:12" ht="12.75">
      <c r="A23" s="30"/>
      <c r="B23" s="120"/>
      <c r="C23" s="121"/>
      <c r="D23" s="122"/>
      <c r="E23" s="123"/>
      <c r="F23" s="124"/>
      <c r="G23" s="124"/>
      <c r="H23" s="124"/>
      <c r="I23" s="124"/>
      <c r="J23" s="124"/>
      <c r="K23" s="124"/>
      <c r="L23" s="125"/>
    </row>
    <row r="24" spans="1:12" ht="13.5" thickBot="1">
      <c r="A24" s="329" t="s">
        <v>17</v>
      </c>
      <c r="B24" s="108" t="s">
        <v>11</v>
      </c>
      <c r="C24" s="109" t="s">
        <v>12</v>
      </c>
      <c r="D24" s="126" t="s">
        <v>20</v>
      </c>
      <c r="E24" s="126"/>
      <c r="F24" s="126"/>
      <c r="G24" s="126"/>
      <c r="H24" s="126"/>
      <c r="I24" s="126"/>
      <c r="J24" s="126"/>
      <c r="K24" s="126"/>
      <c r="L24" s="126"/>
    </row>
    <row r="25" spans="1:12" ht="13.5" thickTop="1">
      <c r="A25" s="330"/>
      <c r="B25" s="112"/>
      <c r="C25" s="141">
        <v>50121</v>
      </c>
      <c r="D25" s="142" t="s">
        <v>50</v>
      </c>
      <c r="E25" s="88">
        <f>SUM(F25:J25)</f>
        <v>126000</v>
      </c>
      <c r="F25" s="88">
        <v>54000</v>
      </c>
      <c r="G25" s="88">
        <v>67000</v>
      </c>
      <c r="H25" s="88">
        <v>5000</v>
      </c>
      <c r="I25" s="88"/>
      <c r="J25" s="88"/>
      <c r="K25" s="88"/>
      <c r="L25" s="114"/>
    </row>
    <row r="26" spans="1:12" ht="12.75">
      <c r="A26" s="330"/>
      <c r="B26" s="127"/>
      <c r="C26" s="141"/>
      <c r="D26" s="142" t="s">
        <v>72</v>
      </c>
      <c r="E26" s="88">
        <f>SUM(F26:J26)</f>
        <v>0</v>
      </c>
      <c r="F26" s="88"/>
      <c r="G26" s="88"/>
      <c r="H26" s="88"/>
      <c r="I26" s="88"/>
      <c r="J26" s="88"/>
      <c r="K26" s="88"/>
      <c r="L26" s="114"/>
    </row>
    <row r="27" spans="1:12" ht="19.5" thickBot="1">
      <c r="A27" s="330"/>
      <c r="B27" s="25"/>
      <c r="C27" s="115" t="s">
        <v>38</v>
      </c>
      <c r="D27" s="116" t="s">
        <v>39</v>
      </c>
      <c r="E27" s="118">
        <f>E25+E26</f>
        <v>126000</v>
      </c>
      <c r="F27" s="304">
        <f>SUM(F25:F26)</f>
        <v>54000</v>
      </c>
      <c r="G27" s="304">
        <f>SUM(G25:G26)</f>
        <v>67000</v>
      </c>
      <c r="H27" s="304">
        <f>SUM(H25:H26)</f>
        <v>5000</v>
      </c>
      <c r="I27" s="119"/>
      <c r="J27" s="118"/>
      <c r="K27" s="118"/>
      <c r="L27" s="119"/>
    </row>
    <row r="28" spans="1:12" ht="12.75">
      <c r="A28" s="330"/>
      <c r="B28" s="128"/>
      <c r="C28" s="129"/>
      <c r="D28" s="130"/>
      <c r="E28" s="123"/>
      <c r="F28" s="124"/>
      <c r="G28" s="124"/>
      <c r="H28" s="124"/>
      <c r="I28" s="124"/>
      <c r="J28" s="124"/>
      <c r="K28" s="124"/>
      <c r="L28" s="125"/>
    </row>
    <row r="29" spans="1:12" ht="12.75">
      <c r="A29" s="330"/>
      <c r="B29" s="131" t="s">
        <v>18</v>
      </c>
      <c r="C29" s="132" t="s">
        <v>19</v>
      </c>
      <c r="D29" s="126" t="s">
        <v>40</v>
      </c>
      <c r="E29" s="126"/>
      <c r="F29" s="126"/>
      <c r="G29" s="126"/>
      <c r="H29" s="126"/>
      <c r="I29" s="126"/>
      <c r="J29" s="126"/>
      <c r="K29" s="126"/>
      <c r="L29" s="126"/>
    </row>
    <row r="30" spans="1:12" ht="12.75">
      <c r="A30" s="330"/>
      <c r="B30" s="112"/>
      <c r="C30" s="133"/>
      <c r="D30" s="134"/>
      <c r="E30" s="88"/>
      <c r="F30" s="88"/>
      <c r="G30" s="88"/>
      <c r="H30" s="88"/>
      <c r="I30" s="88"/>
      <c r="J30" s="88"/>
      <c r="K30" s="88"/>
      <c r="L30" s="114"/>
    </row>
    <row r="31" spans="1:12" ht="19.5" thickBot="1">
      <c r="A31" s="332"/>
      <c r="B31" s="25"/>
      <c r="C31" s="115" t="s">
        <v>41</v>
      </c>
      <c r="D31" s="116" t="s">
        <v>42</v>
      </c>
      <c r="E31" s="135"/>
      <c r="F31" s="118"/>
      <c r="G31" s="118"/>
      <c r="H31" s="118"/>
      <c r="I31" s="118"/>
      <c r="J31" s="118"/>
      <c r="K31" s="118"/>
      <c r="L31" s="119"/>
    </row>
    <row r="32" spans="1:12" ht="12.75">
      <c r="A32" s="136"/>
      <c r="B32" s="120"/>
      <c r="C32" s="121"/>
      <c r="D32" s="122"/>
      <c r="E32" s="123"/>
      <c r="F32" s="124"/>
      <c r="G32" s="124"/>
      <c r="H32" s="124"/>
      <c r="I32" s="124"/>
      <c r="J32" s="124"/>
      <c r="K32" s="124"/>
      <c r="L32" s="125"/>
    </row>
    <row r="33" spans="1:12" ht="19.5" thickBot="1">
      <c r="A33" s="137" t="s">
        <v>43</v>
      </c>
      <c r="B33" s="138" t="s">
        <v>44</v>
      </c>
      <c r="C33" s="138"/>
      <c r="D33" s="139"/>
      <c r="E33" s="140">
        <f>E27+E22</f>
        <v>159000</v>
      </c>
      <c r="F33" s="140">
        <f>F27+F22</f>
        <v>58000</v>
      </c>
      <c r="G33" s="140">
        <f>SUM(G31+G27+G22)</f>
        <v>86000</v>
      </c>
      <c r="H33" s="140">
        <f>H27+H22</f>
        <v>15000</v>
      </c>
      <c r="I33" s="140"/>
      <c r="J33" s="140"/>
      <c r="K33" s="140"/>
      <c r="L33" s="140"/>
    </row>
    <row r="34" ht="13.5" thickTop="1"/>
  </sheetData>
  <mergeCells count="5">
    <mergeCell ref="A24:A31"/>
    <mergeCell ref="A10:A11"/>
    <mergeCell ref="B10:B11"/>
    <mergeCell ref="C10:C11"/>
    <mergeCell ref="A19:A22"/>
  </mergeCells>
  <printOptions/>
  <pageMargins left="0.75" right="0.75" top="1" bottom="1" header="0" footer="0"/>
  <pageSetup fitToHeight="1" fitToWidth="1" horizontalDpi="300" verticalDpi="300" orientation="landscape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workbookViewId="0" topLeftCell="A16">
      <selection activeCell="F37" sqref="F37"/>
    </sheetView>
  </sheetViews>
  <sheetFormatPr defaultColWidth="9.140625" defaultRowHeight="12.75"/>
  <cols>
    <col min="1" max="1" width="6.57421875" style="2" customWidth="1"/>
    <col min="2" max="2" width="8.140625" style="2" customWidth="1"/>
    <col min="3" max="3" width="8.7109375" style="2" customWidth="1"/>
    <col min="4" max="4" width="32.57421875" style="2" customWidth="1"/>
    <col min="5" max="5" width="12.8515625" style="2" customWidth="1"/>
    <col min="6" max="6" width="11.421875" style="2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240</v>
      </c>
    </row>
    <row r="17" spans="1:11" ht="18.75">
      <c r="A17" s="100" t="s">
        <v>1</v>
      </c>
      <c r="B17" s="101"/>
      <c r="C17" s="101"/>
      <c r="D17" s="102" t="s">
        <v>222</v>
      </c>
      <c r="E17" s="101"/>
      <c r="F17" s="102" t="s">
        <v>223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221</v>
      </c>
      <c r="E20" s="99"/>
      <c r="F20" s="99"/>
      <c r="G20" s="88"/>
      <c r="H20" s="88"/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18"/>
      <c r="F21" s="119"/>
      <c r="G21" s="118"/>
      <c r="H21" s="119"/>
      <c r="I21" s="118"/>
      <c r="J21" s="118"/>
      <c r="K21" s="119"/>
    </row>
    <row r="22" spans="1:11" ht="12.75">
      <c r="A22" s="30"/>
      <c r="B22" s="120"/>
      <c r="C22" s="121"/>
      <c r="D22" s="122"/>
      <c r="E22" s="124"/>
      <c r="F22" s="124"/>
      <c r="G22" s="124"/>
      <c r="H22" s="124"/>
      <c r="I22" s="124"/>
      <c r="J22" s="124"/>
      <c r="K22" s="125"/>
    </row>
    <row r="23" spans="1:11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3.5" thickTop="1">
      <c r="A24" s="330"/>
      <c r="B24" s="112"/>
      <c r="C24" s="141">
        <v>50121</v>
      </c>
      <c r="D24" s="142" t="s">
        <v>50</v>
      </c>
      <c r="E24" s="88">
        <f>SUM(F24:K24)</f>
        <v>256596</v>
      </c>
      <c r="F24" s="88"/>
      <c r="G24" s="88">
        <v>35000</v>
      </c>
      <c r="H24" s="88"/>
      <c r="I24" s="88">
        <v>100000</v>
      </c>
      <c r="J24" s="88">
        <v>121596</v>
      </c>
      <c r="K24" s="114"/>
    </row>
    <row r="25" spans="1:11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18">
        <f>SUM(E24:E25)</f>
        <v>256596</v>
      </c>
      <c r="F26" s="119"/>
      <c r="G26" s="118">
        <f>SUM(G24:G25)</f>
        <v>35000</v>
      </c>
      <c r="H26" s="119"/>
      <c r="I26" s="118">
        <f>SUM(I24:I25)</f>
        <v>100000</v>
      </c>
      <c r="J26" s="118">
        <f>SUM(J24:J25)</f>
        <v>121596</v>
      </c>
      <c r="K26" s="119"/>
    </row>
    <row r="27" spans="1:11" ht="12.75">
      <c r="A27" s="330"/>
      <c r="B27" s="128"/>
      <c r="C27" s="129"/>
      <c r="D27" s="130"/>
      <c r="E27" s="124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2.75">
      <c r="A30" s="330"/>
      <c r="B30" s="112"/>
      <c r="C30" s="133"/>
      <c r="D30" s="134"/>
      <c r="E30" s="88"/>
      <c r="F30" s="88"/>
      <c r="G30" s="88"/>
      <c r="H30" s="88"/>
      <c r="I30" s="88"/>
      <c r="J30" s="88"/>
      <c r="K30" s="114"/>
    </row>
    <row r="31" spans="1:11" ht="19.5" thickBot="1">
      <c r="A31" s="332"/>
      <c r="B31" s="25"/>
      <c r="C31" s="115" t="s">
        <v>41</v>
      </c>
      <c r="D31" s="116" t="s">
        <v>42</v>
      </c>
      <c r="E31" s="135"/>
      <c r="F31" s="118"/>
      <c r="G31" s="118"/>
      <c r="H31" s="118"/>
      <c r="I31" s="118"/>
      <c r="J31" s="118"/>
      <c r="K31" s="119"/>
    </row>
    <row r="32" spans="1:11" ht="12.75">
      <c r="A32" s="136"/>
      <c r="B32" s="120"/>
      <c r="C32" s="121"/>
      <c r="D32" s="122"/>
      <c r="E32" s="123"/>
      <c r="F32" s="124"/>
      <c r="G32" s="124"/>
      <c r="H32" s="124"/>
      <c r="I32" s="124"/>
      <c r="J32" s="124"/>
      <c r="K32" s="125"/>
    </row>
    <row r="33" spans="1:11" ht="19.5" thickBot="1">
      <c r="A33" s="137" t="s">
        <v>43</v>
      </c>
      <c r="B33" s="138" t="s">
        <v>44</v>
      </c>
      <c r="C33" s="138"/>
      <c r="D33" s="139"/>
      <c r="E33" s="140">
        <f>SUM(F33:K33)</f>
        <v>256596</v>
      </c>
      <c r="F33" s="140"/>
      <c r="G33" s="140">
        <f>G26+G21</f>
        <v>35000</v>
      </c>
      <c r="H33" s="140"/>
      <c r="I33" s="140">
        <f>I26+I21</f>
        <v>100000</v>
      </c>
      <c r="J33" s="140">
        <f>J26+J21</f>
        <v>121596</v>
      </c>
      <c r="K33" s="140"/>
    </row>
    <row r="34" ht="13.5" thickTop="1"/>
  </sheetData>
  <mergeCells count="5">
    <mergeCell ref="A23:A31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workbookViewId="0" topLeftCell="A16">
      <selection activeCell="I37" sqref="I37"/>
    </sheetView>
  </sheetViews>
  <sheetFormatPr defaultColWidth="9.140625" defaultRowHeight="12.75"/>
  <cols>
    <col min="1" max="1" width="6.57421875" style="2" customWidth="1"/>
    <col min="2" max="2" width="8.7109375" style="2" customWidth="1"/>
    <col min="3" max="3" width="7.7109375" style="2" customWidth="1"/>
    <col min="4" max="4" width="31.57421875" style="2" customWidth="1"/>
    <col min="5" max="5" width="13.140625" style="2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224</v>
      </c>
    </row>
    <row r="17" spans="1:11" ht="18.75">
      <c r="A17" s="100" t="s">
        <v>1</v>
      </c>
      <c r="B17" s="101"/>
      <c r="C17" s="101"/>
      <c r="D17" s="102" t="s">
        <v>217</v>
      </c>
      <c r="E17" s="101"/>
      <c r="F17" s="102" t="s">
        <v>220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177</v>
      </c>
      <c r="E20" s="88"/>
      <c r="F20" s="99"/>
      <c r="G20" s="88">
        <v>49000</v>
      </c>
      <c r="H20" s="88"/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35">
        <f>SUM(F21:K21)</f>
        <v>49000</v>
      </c>
      <c r="F21" s="118"/>
      <c r="G21" s="135">
        <f>SUM(G20)</f>
        <v>49000</v>
      </c>
      <c r="H21" s="118"/>
      <c r="I21" s="135"/>
      <c r="J21" s="118"/>
      <c r="K21" s="135"/>
    </row>
    <row r="22" spans="1:11" ht="12.75">
      <c r="A22" s="30"/>
      <c r="B22" s="120"/>
      <c r="C22" s="121"/>
      <c r="D22" s="122"/>
      <c r="E22" s="123"/>
      <c r="F22" s="124"/>
      <c r="G22" s="124"/>
      <c r="H22" s="124"/>
      <c r="I22" s="124"/>
      <c r="J22" s="124"/>
      <c r="K22" s="125"/>
    </row>
    <row r="23" spans="1:11" ht="12.75">
      <c r="A23" s="329" t="s">
        <v>17</v>
      </c>
      <c r="B23" s="131" t="s">
        <v>18</v>
      </c>
      <c r="C23" s="132" t="s">
        <v>19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2.75">
      <c r="A24" s="330"/>
      <c r="B24" s="112"/>
      <c r="C24" s="141">
        <v>50121</v>
      </c>
      <c r="D24" s="142" t="s">
        <v>50</v>
      </c>
      <c r="E24" s="88">
        <f>SUM(F24:I24)</f>
        <v>23288</v>
      </c>
      <c r="F24" s="88"/>
      <c r="G24" s="88">
        <v>23288</v>
      </c>
      <c r="H24" s="88"/>
      <c r="I24" s="88"/>
      <c r="J24" s="88"/>
      <c r="K24" s="114"/>
    </row>
    <row r="25" spans="1:11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35">
        <f>SUM(F26:K26)</f>
        <v>23288</v>
      </c>
      <c r="F26" s="118"/>
      <c r="G26" s="135">
        <f>SUM(G23:G25)</f>
        <v>23288</v>
      </c>
      <c r="H26" s="118"/>
      <c r="I26" s="135"/>
      <c r="J26" s="118"/>
      <c r="K26" s="135"/>
    </row>
    <row r="27" spans="1:11" ht="12.75">
      <c r="A27" s="330"/>
      <c r="B27" s="128"/>
      <c r="C27" s="129"/>
      <c r="D27" s="130"/>
      <c r="E27" s="123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2.75">
      <c r="A30" s="330"/>
      <c r="B30" s="112"/>
      <c r="C30" s="133"/>
      <c r="D30" s="134"/>
      <c r="E30" s="88"/>
      <c r="F30" s="88"/>
      <c r="G30" s="88"/>
      <c r="H30" s="88"/>
      <c r="I30" s="88"/>
      <c r="J30" s="88"/>
      <c r="K30" s="114"/>
    </row>
    <row r="31" spans="1:11" ht="19.5" thickBot="1">
      <c r="A31" s="332"/>
      <c r="B31" s="25"/>
      <c r="C31" s="115" t="s">
        <v>41</v>
      </c>
      <c r="D31" s="116" t="s">
        <v>42</v>
      </c>
      <c r="E31" s="135"/>
      <c r="F31" s="118"/>
      <c r="G31" s="118"/>
      <c r="H31" s="118"/>
      <c r="I31" s="118"/>
      <c r="J31" s="118"/>
      <c r="K31" s="119"/>
    </row>
    <row r="32" spans="1:11" ht="12.75">
      <c r="A32" s="136"/>
      <c r="B32" s="120"/>
      <c r="C32" s="121"/>
      <c r="D32" s="122"/>
      <c r="E32" s="123"/>
      <c r="F32" s="124"/>
      <c r="G32" s="124"/>
      <c r="H32" s="124"/>
      <c r="I32" s="124"/>
      <c r="J32" s="124"/>
      <c r="K32" s="125"/>
    </row>
    <row r="33" spans="1:11" ht="19.5" thickBot="1">
      <c r="A33" s="137" t="s">
        <v>43</v>
      </c>
      <c r="B33" s="138" t="s">
        <v>44</v>
      </c>
      <c r="C33" s="138"/>
      <c r="D33" s="139"/>
      <c r="E33" s="140">
        <f>SUM(E31+E26+E21)</f>
        <v>72288</v>
      </c>
      <c r="F33" s="140"/>
      <c r="G33" s="140">
        <f>SUM(G31+G26+G21)</f>
        <v>72288</v>
      </c>
      <c r="H33" s="140"/>
      <c r="I33" s="140"/>
      <c r="J33" s="140"/>
      <c r="K33" s="140"/>
    </row>
    <row r="34" ht="13.5" thickTop="1"/>
  </sheetData>
  <mergeCells count="5">
    <mergeCell ref="A23:A31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4" sqref="E4:J4"/>
    </sheetView>
  </sheetViews>
  <sheetFormatPr defaultColWidth="9.140625" defaultRowHeight="12.75"/>
  <cols>
    <col min="1" max="1" width="6.57421875" style="2" customWidth="1"/>
    <col min="2" max="2" width="9.140625" style="2" customWidth="1"/>
    <col min="3" max="3" width="14.140625" style="2" customWidth="1"/>
    <col min="4" max="4" width="31.421875" style="2" customWidth="1"/>
    <col min="5" max="5" width="13.57421875" style="2" bestFit="1" customWidth="1"/>
    <col min="6" max="6" width="10.57421875" style="2" customWidth="1"/>
    <col min="7" max="7" width="12.28125" style="2" customWidth="1"/>
    <col min="8" max="8" width="11.00390625" style="2" bestFit="1" customWidth="1"/>
    <col min="9" max="9" width="10.421875" style="2" customWidth="1"/>
    <col min="10" max="16384" width="9.140625" style="2" customWidth="1"/>
  </cols>
  <sheetData>
    <row r="1" ht="19.5" thickBot="1">
      <c r="A1" s="1" t="s">
        <v>193</v>
      </c>
    </row>
    <row r="2" spans="1:10" ht="18.75">
      <c r="A2" s="1" t="s">
        <v>1</v>
      </c>
      <c r="B2" s="4"/>
      <c r="C2" s="4"/>
      <c r="D2" s="5" t="s">
        <v>70</v>
      </c>
      <c r="E2" s="4"/>
      <c r="F2" s="5" t="s">
        <v>71</v>
      </c>
      <c r="G2" s="4"/>
      <c r="H2" s="4"/>
      <c r="I2" s="4"/>
      <c r="J2" s="7" t="s">
        <v>4</v>
      </c>
    </row>
    <row r="3" spans="1:10" ht="12.75">
      <c r="A3" s="8"/>
      <c r="B3" s="144" t="s">
        <v>5</v>
      </c>
      <c r="C3" s="143"/>
      <c r="D3" s="145"/>
      <c r="E3" s="146" t="s">
        <v>6</v>
      </c>
      <c r="F3" s="146" t="s">
        <v>7</v>
      </c>
      <c r="G3" s="146" t="s">
        <v>244</v>
      </c>
      <c r="H3" s="146" t="s">
        <v>245</v>
      </c>
      <c r="I3" s="146">
        <v>2010</v>
      </c>
      <c r="J3" s="146">
        <v>2011</v>
      </c>
    </row>
    <row r="4" spans="1:10" ht="13.5" thickBot="1">
      <c r="A4" s="305" t="s">
        <v>10</v>
      </c>
      <c r="B4" s="161" t="s">
        <v>11</v>
      </c>
      <c r="C4" s="147" t="s">
        <v>12</v>
      </c>
      <c r="D4" s="172" t="s">
        <v>13</v>
      </c>
      <c r="E4" s="147" t="s">
        <v>266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</row>
    <row r="5" spans="1:10" ht="13.5" thickTop="1">
      <c r="A5" s="306"/>
      <c r="B5" s="148"/>
      <c r="C5" s="153">
        <v>1536</v>
      </c>
      <c r="D5" s="151" t="s">
        <v>68</v>
      </c>
      <c r="E5" s="22">
        <f>SUM(F5:I5)</f>
        <v>932877.3300000001</v>
      </c>
      <c r="G5" s="22">
        <v>273419.33</v>
      </c>
      <c r="H5" s="22">
        <v>659458</v>
      </c>
      <c r="I5" s="22"/>
      <c r="J5" s="22"/>
    </row>
    <row r="6" spans="1:10" ht="19.5" thickBot="1">
      <c r="A6" s="307"/>
      <c r="B6" s="25"/>
      <c r="C6" s="26" t="s">
        <v>15</v>
      </c>
      <c r="D6" s="27" t="s">
        <v>16</v>
      </c>
      <c r="E6" s="28">
        <f>SUM(F6:I6)</f>
        <v>932877.3300000001</v>
      </c>
      <c r="F6" s="28">
        <f>SUM(F5:F5)</f>
        <v>0</v>
      </c>
      <c r="G6" s="28">
        <f>SUM(G5:G5)</f>
        <v>273419.33</v>
      </c>
      <c r="H6" s="28">
        <f>SUM(H5:H5)</f>
        <v>659458</v>
      </c>
      <c r="I6" s="28"/>
      <c r="J6" s="28"/>
    </row>
    <row r="7" spans="1:10" ht="12.75">
      <c r="A7" s="30"/>
      <c r="B7" s="31"/>
      <c r="C7" s="32"/>
      <c r="D7" s="33"/>
      <c r="E7" s="34"/>
      <c r="F7" s="35"/>
      <c r="G7" s="35"/>
      <c r="H7" s="35"/>
      <c r="I7" s="35"/>
      <c r="J7" s="35"/>
    </row>
    <row r="8" spans="1:10" ht="13.5" thickBot="1">
      <c r="A8" s="305" t="s">
        <v>17</v>
      </c>
      <c r="B8" s="161" t="s">
        <v>11</v>
      </c>
      <c r="C8" s="147" t="s">
        <v>12</v>
      </c>
      <c r="D8" s="65" t="s">
        <v>20</v>
      </c>
      <c r="E8" s="20"/>
      <c r="F8" s="20"/>
      <c r="G8" s="20"/>
      <c r="H8" s="20"/>
      <c r="I8" s="20"/>
      <c r="J8" s="20"/>
    </row>
    <row r="9" spans="1:10" ht="13.5" thickTop="1">
      <c r="A9" s="306"/>
      <c r="B9" s="148"/>
      <c r="C9" s="153">
        <v>60208</v>
      </c>
      <c r="D9" s="154" t="s">
        <v>50</v>
      </c>
      <c r="E9" s="22">
        <f>SUM(F9:I9)</f>
        <v>174230.4</v>
      </c>
      <c r="F9" s="22"/>
      <c r="G9" s="22">
        <v>52855.4</v>
      </c>
      <c r="H9" s="22">
        <v>121375</v>
      </c>
      <c r="I9" s="22"/>
      <c r="J9" s="22"/>
    </row>
    <row r="10" spans="1:10" ht="12.75">
      <c r="A10" s="306"/>
      <c r="B10" s="164"/>
      <c r="C10" s="153"/>
      <c r="D10" s="154" t="s">
        <v>72</v>
      </c>
      <c r="E10" s="22">
        <f>SUM(F10:I10)</f>
        <v>221421.95</v>
      </c>
      <c r="F10" s="22"/>
      <c r="G10" s="22">
        <v>65254.95</v>
      </c>
      <c r="H10" s="22">
        <v>156167</v>
      </c>
      <c r="I10" s="22"/>
      <c r="J10" s="22"/>
    </row>
    <row r="11" spans="1:10" ht="19.5" thickBot="1">
      <c r="A11" s="306"/>
      <c r="B11" s="25"/>
      <c r="C11" s="26" t="s">
        <v>38</v>
      </c>
      <c r="D11" s="27" t="s">
        <v>39</v>
      </c>
      <c r="E11" s="28">
        <f>SUM(F11:I11)</f>
        <v>395652.35</v>
      </c>
      <c r="F11" s="28">
        <f>SUM(F9:F10)</f>
        <v>0</v>
      </c>
      <c r="G11" s="28">
        <f>SUM(G9:G10)</f>
        <v>118110.35</v>
      </c>
      <c r="H11" s="28">
        <f>SUM(H9:H10)</f>
        <v>277542</v>
      </c>
      <c r="I11" s="28"/>
      <c r="J11" s="28"/>
    </row>
    <row r="12" spans="1:10" ht="12.75">
      <c r="A12" s="306"/>
      <c r="B12" s="171"/>
      <c r="C12" s="61"/>
      <c r="D12" s="62"/>
      <c r="E12" s="34"/>
      <c r="F12" s="35"/>
      <c r="G12" s="35"/>
      <c r="H12" s="35"/>
      <c r="I12" s="35"/>
      <c r="J12" s="22"/>
    </row>
    <row r="13" spans="1:10" ht="12.75">
      <c r="A13" s="306"/>
      <c r="B13" s="63" t="s">
        <v>18</v>
      </c>
      <c r="C13" s="64" t="s">
        <v>19</v>
      </c>
      <c r="D13" s="65" t="s">
        <v>40</v>
      </c>
      <c r="E13" s="65"/>
      <c r="F13" s="65"/>
      <c r="G13" s="65"/>
      <c r="H13" s="65"/>
      <c r="I13" s="65"/>
      <c r="J13" s="65"/>
    </row>
    <row r="14" spans="1:10" ht="12.75">
      <c r="A14" s="306"/>
      <c r="B14" s="148"/>
      <c r="C14" s="173"/>
      <c r="D14" s="174"/>
      <c r="E14" s="22"/>
      <c r="F14" s="22"/>
      <c r="G14" s="22"/>
      <c r="H14" s="22"/>
      <c r="I14" s="22"/>
      <c r="J14" s="22"/>
    </row>
    <row r="15" spans="1:10" ht="19.5" thickBot="1">
      <c r="A15" s="313"/>
      <c r="B15" s="25"/>
      <c r="C15" s="26" t="s">
        <v>41</v>
      </c>
      <c r="D15" s="27" t="s">
        <v>42</v>
      </c>
      <c r="E15" s="72">
        <v>0</v>
      </c>
      <c r="F15" s="28">
        <v>0</v>
      </c>
      <c r="G15" s="28">
        <v>0</v>
      </c>
      <c r="H15" s="28">
        <v>0</v>
      </c>
      <c r="I15" s="28"/>
      <c r="J15" s="28"/>
    </row>
    <row r="16" spans="1:10" ht="12.75">
      <c r="A16" s="136"/>
      <c r="B16" s="31"/>
      <c r="C16" s="32"/>
      <c r="D16" s="33"/>
      <c r="E16" s="34"/>
      <c r="F16" s="35"/>
      <c r="G16" s="35"/>
      <c r="H16" s="35"/>
      <c r="I16" s="35"/>
      <c r="J16" s="35"/>
    </row>
    <row r="17" spans="1:10" ht="19.5" thickBot="1">
      <c r="A17" s="73" t="s">
        <v>43</v>
      </c>
      <c r="B17" s="158" t="s">
        <v>44</v>
      </c>
      <c r="C17" s="158"/>
      <c r="D17" s="159"/>
      <c r="E17" s="74">
        <f>E6+E11+E15</f>
        <v>1328529.6800000002</v>
      </c>
      <c r="F17" s="74">
        <f>F6+F11+F15</f>
        <v>0</v>
      </c>
      <c r="G17" s="74">
        <f>G6+G11+G15</f>
        <v>391529.68000000005</v>
      </c>
      <c r="H17" s="74">
        <f>H6+H11+H15</f>
        <v>937000</v>
      </c>
      <c r="I17" s="74"/>
      <c r="J17" s="74"/>
    </row>
    <row r="18" spans="1:10" ht="15" thickTop="1">
      <c r="A18" s="30"/>
      <c r="B18" s="31"/>
      <c r="C18" s="32"/>
      <c r="D18" s="33"/>
      <c r="E18" s="75"/>
      <c r="F18" s="76"/>
      <c r="G18" s="76"/>
      <c r="H18" s="76"/>
      <c r="I18" s="76"/>
      <c r="J18" s="76"/>
    </row>
  </sheetData>
  <sheetProtection/>
  <mergeCells count="2">
    <mergeCell ref="A4:A6"/>
    <mergeCell ref="A8:A15"/>
  </mergeCells>
  <printOptions/>
  <pageMargins left="0.75" right="0.75" top="1" bottom="1" header="0" footer="0"/>
  <pageSetup horizontalDpi="1200" verticalDpi="1200" orientation="landscape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6">
      <selection activeCell="D38" sqref="D38"/>
    </sheetView>
  </sheetViews>
  <sheetFormatPr defaultColWidth="9.140625" defaultRowHeight="12.75"/>
  <cols>
    <col min="1" max="1" width="6.57421875" style="2" customWidth="1"/>
    <col min="2" max="2" width="8.7109375" style="2" customWidth="1"/>
    <col min="3" max="3" width="7.28125" style="2" customWidth="1"/>
    <col min="4" max="4" width="30.8515625" style="2" customWidth="1"/>
    <col min="5" max="5" width="14.421875" style="2" bestFit="1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241</v>
      </c>
    </row>
    <row r="17" spans="1:11" ht="18.75">
      <c r="A17" s="100" t="s">
        <v>1</v>
      </c>
      <c r="B17" s="101"/>
      <c r="C17" s="101"/>
      <c r="D17" s="102" t="s">
        <v>222</v>
      </c>
      <c r="E17" s="101"/>
      <c r="F17" s="102" t="s">
        <v>225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221</v>
      </c>
      <c r="E20" s="88"/>
      <c r="F20" s="99"/>
      <c r="G20" s="88"/>
      <c r="H20" s="88"/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18"/>
      <c r="F21" s="118"/>
      <c r="G21" s="118"/>
      <c r="H21" s="118"/>
      <c r="I21" s="118"/>
      <c r="J21" s="118"/>
      <c r="K21" s="118"/>
    </row>
    <row r="22" spans="1:11" ht="12.75">
      <c r="A22" s="30"/>
      <c r="B22" s="120"/>
      <c r="C22" s="121"/>
      <c r="D22" s="122"/>
      <c r="E22" s="124"/>
      <c r="F22" s="124"/>
      <c r="G22" s="124"/>
      <c r="H22" s="124"/>
      <c r="I22" s="124"/>
      <c r="J22" s="124"/>
      <c r="K22" s="125"/>
    </row>
    <row r="23" spans="1:11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3.5" thickTop="1">
      <c r="A24" s="330"/>
      <c r="B24" s="112"/>
      <c r="C24" s="141">
        <v>50121</v>
      </c>
      <c r="D24" s="142" t="s">
        <v>50</v>
      </c>
      <c r="E24" s="88">
        <f>SUM(F24:K24)</f>
        <v>190000</v>
      </c>
      <c r="F24" s="88"/>
      <c r="G24" s="88">
        <v>10000</v>
      </c>
      <c r="H24" s="88">
        <v>180000</v>
      </c>
      <c r="I24" s="88"/>
      <c r="J24" s="88"/>
      <c r="K24" s="114"/>
    </row>
    <row r="25" spans="1:11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18">
        <f>SUM(F26:K26)</f>
        <v>190000</v>
      </c>
      <c r="F26" s="118"/>
      <c r="G26" s="118">
        <f>SUM(G24:G25)</f>
        <v>10000</v>
      </c>
      <c r="H26" s="118">
        <f>SUM(H24:H25)</f>
        <v>180000</v>
      </c>
      <c r="I26" s="118"/>
      <c r="J26" s="118"/>
      <c r="K26" s="118"/>
    </row>
    <row r="27" spans="1:11" ht="12.75">
      <c r="A27" s="330"/>
      <c r="B27" s="128"/>
      <c r="C27" s="129"/>
      <c r="D27" s="130"/>
      <c r="E27" s="88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9.5" thickBot="1">
      <c r="A30" s="332"/>
      <c r="B30" s="25"/>
      <c r="C30" s="115" t="s">
        <v>41</v>
      </c>
      <c r="D30" s="116" t="s">
        <v>42</v>
      </c>
      <c r="E30" s="118"/>
      <c r="F30" s="118"/>
      <c r="G30" s="118"/>
      <c r="H30" s="118"/>
      <c r="I30" s="118"/>
      <c r="J30" s="118"/>
      <c r="K30" s="119"/>
    </row>
    <row r="31" spans="1:11" ht="12.75">
      <c r="A31" s="136"/>
      <c r="B31" s="120"/>
      <c r="C31" s="121"/>
      <c r="D31" s="122"/>
      <c r="E31" s="124"/>
      <c r="F31" s="124"/>
      <c r="G31" s="124"/>
      <c r="H31" s="124"/>
      <c r="I31" s="124"/>
      <c r="J31" s="124"/>
      <c r="K31" s="125"/>
    </row>
    <row r="32" spans="1:11" ht="19.5" thickBot="1">
      <c r="A32" s="137" t="s">
        <v>43</v>
      </c>
      <c r="B32" s="138" t="s">
        <v>44</v>
      </c>
      <c r="C32" s="138"/>
      <c r="D32" s="139"/>
      <c r="E32" s="140">
        <f>SUM(F32:K32)</f>
        <v>190000</v>
      </c>
      <c r="F32" s="140"/>
      <c r="G32" s="140">
        <f>G26+G21+G30</f>
        <v>10000</v>
      </c>
      <c r="H32" s="140">
        <f>H26+H21+H30</f>
        <v>180000</v>
      </c>
      <c r="I32" s="140"/>
      <c r="J32" s="140"/>
      <c r="K32" s="140"/>
    </row>
    <row r="33" ht="13.5" thickTop="1"/>
  </sheetData>
  <mergeCells count="5">
    <mergeCell ref="A23:A30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6">
      <selection activeCell="H27" sqref="H27"/>
    </sheetView>
  </sheetViews>
  <sheetFormatPr defaultColWidth="9.140625" defaultRowHeight="12.75"/>
  <cols>
    <col min="1" max="1" width="6.57421875" style="2" customWidth="1"/>
    <col min="2" max="2" width="8.7109375" style="2" customWidth="1"/>
    <col min="3" max="3" width="8.57421875" style="2" customWidth="1"/>
    <col min="4" max="4" width="31.28125" style="2" customWidth="1"/>
    <col min="5" max="5" width="14.421875" style="2" bestFit="1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242</v>
      </c>
    </row>
    <row r="17" spans="1:11" ht="18.75">
      <c r="A17" s="100" t="s">
        <v>1</v>
      </c>
      <c r="B17" s="101"/>
      <c r="C17" s="101"/>
      <c r="D17" s="102" t="s">
        <v>222</v>
      </c>
      <c r="E17" s="101"/>
      <c r="F17" s="102" t="s">
        <v>226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236</v>
      </c>
      <c r="E20" s="88">
        <f>SUM(F20:K20)</f>
        <v>12000</v>
      </c>
      <c r="F20" s="99"/>
      <c r="G20" s="88">
        <v>12000</v>
      </c>
      <c r="H20" s="88"/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35">
        <f>SUM(F21:K21)</f>
        <v>12000</v>
      </c>
      <c r="F21" s="118"/>
      <c r="G21" s="118">
        <f>SUM(G20)</f>
        <v>12000</v>
      </c>
      <c r="H21" s="135"/>
      <c r="I21" s="118"/>
      <c r="J21" s="118"/>
      <c r="K21" s="135"/>
    </row>
    <row r="22" spans="1:11" ht="12.75">
      <c r="A22" s="30"/>
      <c r="B22" s="120"/>
      <c r="C22" s="121"/>
      <c r="D22" s="122"/>
      <c r="E22" s="123"/>
      <c r="F22" s="124"/>
      <c r="G22" s="124"/>
      <c r="H22" s="124"/>
      <c r="I22" s="124"/>
      <c r="J22" s="124"/>
      <c r="K22" s="125"/>
    </row>
    <row r="23" spans="1:11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3.5" thickTop="1">
      <c r="A24" s="330"/>
      <c r="B24" s="112"/>
      <c r="C24" s="141">
        <v>50121</v>
      </c>
      <c r="D24" s="142" t="s">
        <v>50</v>
      </c>
      <c r="E24" s="88">
        <f>SUM(F24:K25)</f>
        <v>58000</v>
      </c>
      <c r="F24" s="88"/>
      <c r="G24" s="88">
        <v>2000</v>
      </c>
      <c r="H24" s="88">
        <v>56000</v>
      </c>
      <c r="I24" s="88"/>
      <c r="J24" s="88"/>
      <c r="K24" s="114"/>
    </row>
    <row r="25" spans="1:11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35">
        <f>SUM(F26:K26)</f>
        <v>58000</v>
      </c>
      <c r="F26" s="118"/>
      <c r="G26" s="118">
        <f>SUM(G24:G25)</f>
        <v>2000</v>
      </c>
      <c r="H26" s="135">
        <f>SUM(H24:H25)</f>
        <v>56000</v>
      </c>
      <c r="I26" s="118"/>
      <c r="J26" s="118"/>
      <c r="K26" s="135"/>
    </row>
    <row r="27" spans="1:11" ht="12.75">
      <c r="A27" s="330"/>
      <c r="B27" s="128"/>
      <c r="C27" s="129"/>
      <c r="D27" s="130"/>
      <c r="E27" s="123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9.5" thickBot="1">
      <c r="A30" s="332"/>
      <c r="B30" s="25"/>
      <c r="C30" s="115" t="s">
        <v>41</v>
      </c>
      <c r="D30" s="116" t="s">
        <v>42</v>
      </c>
      <c r="E30" s="135"/>
      <c r="F30" s="118"/>
      <c r="G30" s="118"/>
      <c r="H30" s="118"/>
      <c r="I30" s="118"/>
      <c r="J30" s="118"/>
      <c r="K30" s="119"/>
    </row>
    <row r="31" spans="1:11" ht="12.75">
      <c r="A31" s="136"/>
      <c r="B31" s="120"/>
      <c r="C31" s="121"/>
      <c r="D31" s="122"/>
      <c r="E31" s="123"/>
      <c r="F31" s="124"/>
      <c r="G31" s="124"/>
      <c r="H31" s="124"/>
      <c r="I31" s="124"/>
      <c r="J31" s="124"/>
      <c r="K31" s="125"/>
    </row>
    <row r="32" spans="1:11" ht="19.5" thickBot="1">
      <c r="A32" s="137" t="s">
        <v>43</v>
      </c>
      <c r="B32" s="138" t="s">
        <v>44</v>
      </c>
      <c r="C32" s="138"/>
      <c r="D32" s="139"/>
      <c r="E32" s="140">
        <f>E26+E21+E30</f>
        <v>70000</v>
      </c>
      <c r="F32" s="140">
        <f aca="true" t="shared" si="0" ref="F32:K32">F26+F21+F30</f>
        <v>0</v>
      </c>
      <c r="G32" s="140">
        <f t="shared" si="0"/>
        <v>14000</v>
      </c>
      <c r="H32" s="140">
        <f t="shared" si="0"/>
        <v>56000</v>
      </c>
      <c r="I32" s="140">
        <f t="shared" si="0"/>
        <v>0</v>
      </c>
      <c r="J32" s="140">
        <f t="shared" si="0"/>
        <v>0</v>
      </c>
      <c r="K32" s="140">
        <f t="shared" si="0"/>
        <v>0</v>
      </c>
    </row>
    <row r="33" ht="13.5" thickTop="1"/>
  </sheetData>
  <mergeCells count="5">
    <mergeCell ref="A23:A30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6">
      <selection activeCell="C39" sqref="C39"/>
    </sheetView>
  </sheetViews>
  <sheetFormatPr defaultColWidth="9.140625" defaultRowHeight="12.75"/>
  <cols>
    <col min="1" max="1" width="6.57421875" style="2" customWidth="1"/>
    <col min="2" max="2" width="8.7109375" style="2" customWidth="1"/>
    <col min="3" max="3" width="9.57421875" style="2" customWidth="1"/>
    <col min="4" max="4" width="30.140625" style="2" customWidth="1"/>
    <col min="5" max="5" width="14.421875" style="2" bestFit="1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243</v>
      </c>
    </row>
    <row r="17" spans="1:11" ht="18.75">
      <c r="A17" s="100" t="s">
        <v>1</v>
      </c>
      <c r="B17" s="101"/>
      <c r="C17" s="101"/>
      <c r="D17" s="102" t="s">
        <v>230</v>
      </c>
      <c r="E17" s="101"/>
      <c r="F17" s="102" t="s">
        <v>225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236</v>
      </c>
      <c r="E20" s="88"/>
      <c r="F20" s="99"/>
      <c r="G20" s="88"/>
      <c r="H20" s="88"/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35">
        <f>E20</f>
        <v>0</v>
      </c>
      <c r="F21" s="118">
        <f>F20</f>
        <v>0</v>
      </c>
      <c r="G21" s="135">
        <f>G20</f>
        <v>0</v>
      </c>
      <c r="H21" s="118">
        <f>H20</f>
        <v>0</v>
      </c>
      <c r="I21" s="135">
        <f>I20</f>
        <v>0</v>
      </c>
      <c r="J21" s="118">
        <v>0</v>
      </c>
      <c r="K21" s="135">
        <v>0</v>
      </c>
    </row>
    <row r="22" spans="1:11" ht="12.75">
      <c r="A22" s="30"/>
      <c r="B22" s="120"/>
      <c r="C22" s="121"/>
      <c r="D22" s="122"/>
      <c r="E22" s="123"/>
      <c r="F22" s="124"/>
      <c r="G22" s="124"/>
      <c r="H22" s="124"/>
      <c r="I22" s="124"/>
      <c r="J22" s="124"/>
      <c r="K22" s="125"/>
    </row>
    <row r="23" spans="1:11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3.5" thickTop="1">
      <c r="A24" s="330"/>
      <c r="B24" s="112"/>
      <c r="C24" s="141">
        <v>50121</v>
      </c>
      <c r="D24" s="142" t="s">
        <v>50</v>
      </c>
      <c r="E24" s="88">
        <v>100000</v>
      </c>
      <c r="F24" s="88">
        <v>50000</v>
      </c>
      <c r="G24" s="88">
        <v>25000</v>
      </c>
      <c r="H24" s="88">
        <v>25000</v>
      </c>
      <c r="I24" s="88"/>
      <c r="J24" s="88"/>
      <c r="K24" s="114"/>
    </row>
    <row r="25" spans="1:11" ht="12.75">
      <c r="A25" s="330"/>
      <c r="B25" s="127"/>
      <c r="C25" s="141"/>
      <c r="D25" s="142" t="s">
        <v>72</v>
      </c>
      <c r="E25" s="88">
        <f>SUM(F25:I25)</f>
        <v>0</v>
      </c>
      <c r="F25" s="88"/>
      <c r="G25" s="88"/>
      <c r="H25" s="88"/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35">
        <f>E24+E25</f>
        <v>100000</v>
      </c>
      <c r="F26" s="118">
        <f>F24+F25</f>
        <v>50000</v>
      </c>
      <c r="G26" s="135">
        <f>SUM(G24:G25)</f>
        <v>25000</v>
      </c>
      <c r="H26" s="118">
        <f>SUM(H24:H25)</f>
        <v>25000</v>
      </c>
      <c r="I26" s="135">
        <f>I24+I25</f>
        <v>0</v>
      </c>
      <c r="J26" s="118">
        <v>0</v>
      </c>
      <c r="K26" s="135">
        <v>0</v>
      </c>
    </row>
    <row r="27" spans="1:11" ht="12.75">
      <c r="A27" s="330"/>
      <c r="B27" s="128"/>
      <c r="C27" s="129"/>
      <c r="D27" s="130"/>
      <c r="E27" s="123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9.5" thickBot="1">
      <c r="A30" s="332"/>
      <c r="B30" s="25"/>
      <c r="C30" s="115" t="s">
        <v>41</v>
      </c>
      <c r="D30" s="116" t="s">
        <v>42</v>
      </c>
      <c r="E30" s="135"/>
      <c r="F30" s="118"/>
      <c r="G30" s="118"/>
      <c r="H30" s="118"/>
      <c r="I30" s="118">
        <v>0</v>
      </c>
      <c r="J30" s="118">
        <v>0</v>
      </c>
      <c r="K30" s="119">
        <v>0</v>
      </c>
    </row>
    <row r="31" spans="1:11" ht="12.75">
      <c r="A31" s="136"/>
      <c r="B31" s="120"/>
      <c r="C31" s="121"/>
      <c r="D31" s="122"/>
      <c r="E31" s="123"/>
      <c r="F31" s="124"/>
      <c r="G31" s="124"/>
      <c r="H31" s="124"/>
      <c r="I31" s="124"/>
      <c r="J31" s="124"/>
      <c r="K31" s="125"/>
    </row>
    <row r="32" spans="1:11" ht="19.5" thickBot="1">
      <c r="A32" s="137" t="s">
        <v>43</v>
      </c>
      <c r="B32" s="138" t="s">
        <v>44</v>
      </c>
      <c r="C32" s="138"/>
      <c r="D32" s="139"/>
      <c r="E32" s="140">
        <f>E26+E21</f>
        <v>100000</v>
      </c>
      <c r="F32" s="140">
        <f>F26+F21</f>
        <v>50000</v>
      </c>
      <c r="G32" s="140">
        <f>G26+G21</f>
        <v>25000</v>
      </c>
      <c r="H32" s="140">
        <f>H26+H21</f>
        <v>25000</v>
      </c>
      <c r="I32" s="140">
        <f>I26+I21</f>
        <v>0</v>
      </c>
      <c r="J32" s="140"/>
      <c r="K32" s="140">
        <f>K21+K26+K30</f>
        <v>0</v>
      </c>
    </row>
    <row r="33" ht="13.5" thickTop="1"/>
  </sheetData>
  <mergeCells count="5">
    <mergeCell ref="A23:A30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6">
      <selection activeCell="G36" sqref="G36"/>
    </sheetView>
  </sheetViews>
  <sheetFormatPr defaultColWidth="9.140625" defaultRowHeight="12.75"/>
  <cols>
    <col min="1" max="1" width="6.57421875" style="2" customWidth="1"/>
    <col min="2" max="2" width="8.7109375" style="2" customWidth="1"/>
    <col min="3" max="3" width="8.8515625" style="2" customWidth="1"/>
    <col min="4" max="4" width="30.57421875" style="2" customWidth="1"/>
    <col min="5" max="5" width="13.7109375" style="2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231</v>
      </c>
    </row>
    <row r="17" spans="1:11" ht="18.75">
      <c r="A17" s="100" t="s">
        <v>1</v>
      </c>
      <c r="B17" s="101"/>
      <c r="C17" s="101"/>
      <c r="D17" s="102" t="s">
        <v>232</v>
      </c>
      <c r="E17" s="101"/>
      <c r="F17" s="102" t="s">
        <v>229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236</v>
      </c>
      <c r="E20" s="88"/>
      <c r="F20" s="88"/>
      <c r="G20" s="88"/>
      <c r="H20" s="88">
        <v>40000</v>
      </c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35">
        <v>420000</v>
      </c>
      <c r="F21" s="118">
        <f>F20</f>
        <v>0</v>
      </c>
      <c r="G21" s="135"/>
      <c r="H21" s="118">
        <f>H20</f>
        <v>40000</v>
      </c>
      <c r="I21" s="135"/>
      <c r="J21" s="118"/>
      <c r="K21" s="135"/>
    </row>
    <row r="22" spans="1:11" ht="12.75">
      <c r="A22" s="30"/>
      <c r="B22" s="120"/>
      <c r="C22" s="121"/>
      <c r="D22" s="122"/>
      <c r="E22" s="123"/>
      <c r="F22" s="124"/>
      <c r="G22" s="124"/>
      <c r="H22" s="124"/>
      <c r="I22" s="124"/>
      <c r="J22" s="124"/>
      <c r="K22" s="125"/>
    </row>
    <row r="23" spans="1:11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3.5" thickTop="1">
      <c r="A24" s="330"/>
      <c r="B24" s="112"/>
      <c r="C24" s="141">
        <v>50109</v>
      </c>
      <c r="D24" s="142" t="s">
        <v>50</v>
      </c>
      <c r="E24" s="88">
        <v>1620124</v>
      </c>
      <c r="F24" s="88">
        <v>897121</v>
      </c>
      <c r="G24" s="88">
        <v>154124</v>
      </c>
      <c r="H24" s="88">
        <v>95000</v>
      </c>
      <c r="I24" s="88">
        <v>95000</v>
      </c>
      <c r="J24" s="88">
        <v>35000</v>
      </c>
      <c r="K24" s="114"/>
    </row>
    <row r="25" spans="1:11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35">
        <f>E24+E25</f>
        <v>1620124</v>
      </c>
      <c r="F26" s="118">
        <f>F24+F25</f>
        <v>897121</v>
      </c>
      <c r="G26" s="135">
        <f>SUM(G24:G25)</f>
        <v>154124</v>
      </c>
      <c r="H26" s="118">
        <f>SUM(H24:H25)</f>
        <v>95000</v>
      </c>
      <c r="I26" s="135">
        <f>I24+I25</f>
        <v>95000</v>
      </c>
      <c r="J26" s="118">
        <v>35000</v>
      </c>
      <c r="K26" s="135"/>
    </row>
    <row r="27" spans="1:11" ht="12.75">
      <c r="A27" s="330"/>
      <c r="B27" s="128"/>
      <c r="C27" s="129"/>
      <c r="D27" s="130"/>
      <c r="E27" s="123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9.5" thickBot="1">
      <c r="A30" s="332"/>
      <c r="B30" s="25"/>
      <c r="C30" s="115" t="s">
        <v>41</v>
      </c>
      <c r="D30" s="116" t="s">
        <v>42</v>
      </c>
      <c r="E30" s="135"/>
      <c r="F30" s="118"/>
      <c r="G30" s="118"/>
      <c r="H30" s="118"/>
      <c r="I30" s="118"/>
      <c r="J30" s="118"/>
      <c r="K30" s="119"/>
    </row>
    <row r="31" spans="1:11" ht="12.75">
      <c r="A31" s="136"/>
      <c r="B31" s="120"/>
      <c r="C31" s="121"/>
      <c r="D31" s="122"/>
      <c r="E31" s="123"/>
      <c r="F31" s="124"/>
      <c r="G31" s="124"/>
      <c r="H31" s="124"/>
      <c r="I31" s="124"/>
      <c r="J31" s="124"/>
      <c r="K31" s="125"/>
    </row>
    <row r="32" spans="1:11" ht="19.5" thickBot="1">
      <c r="A32" s="137" t="s">
        <v>43</v>
      </c>
      <c r="B32" s="138" t="s">
        <v>44</v>
      </c>
      <c r="C32" s="138"/>
      <c r="D32" s="139"/>
      <c r="E32" s="140">
        <f>E26+E21</f>
        <v>2040124</v>
      </c>
      <c r="F32" s="140">
        <f>F26+F21</f>
        <v>897121</v>
      </c>
      <c r="G32" s="140">
        <f>G26+G21</f>
        <v>154124</v>
      </c>
      <c r="H32" s="140">
        <f>H26+H21</f>
        <v>135000</v>
      </c>
      <c r="I32" s="140">
        <f>I26+I21</f>
        <v>95000</v>
      </c>
      <c r="J32" s="140">
        <v>35000</v>
      </c>
      <c r="K32" s="140"/>
    </row>
    <row r="33" ht="13.5" thickTop="1"/>
  </sheetData>
  <mergeCells count="5">
    <mergeCell ref="A23:A30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6">
      <selection activeCell="D20" sqref="D20"/>
    </sheetView>
  </sheetViews>
  <sheetFormatPr defaultColWidth="9.140625" defaultRowHeight="12.75"/>
  <cols>
    <col min="1" max="1" width="6.57421875" style="2" customWidth="1"/>
    <col min="2" max="2" width="8.7109375" style="2" customWidth="1"/>
    <col min="3" max="3" width="9.57421875" style="2" customWidth="1"/>
    <col min="4" max="4" width="31.28125" style="2" customWidth="1"/>
    <col min="5" max="5" width="14.421875" style="2" bestFit="1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227</v>
      </c>
    </row>
    <row r="17" spans="1:11" ht="18.75">
      <c r="A17" s="100" t="s">
        <v>1</v>
      </c>
      <c r="B17" s="101"/>
      <c r="C17" s="101"/>
      <c r="D17" s="102" t="s">
        <v>228</v>
      </c>
      <c r="E17" s="101"/>
      <c r="F17" s="102" t="s">
        <v>229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236</v>
      </c>
      <c r="E20" s="88"/>
      <c r="F20" s="99"/>
      <c r="G20" s="88"/>
      <c r="H20" s="88"/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35"/>
      <c r="F21" s="118"/>
      <c r="G21" s="135"/>
      <c r="H21" s="118"/>
      <c r="I21" s="135"/>
      <c r="J21" s="118"/>
      <c r="K21" s="135"/>
    </row>
    <row r="22" spans="1:11" ht="12.75">
      <c r="A22" s="30"/>
      <c r="B22" s="120"/>
      <c r="C22" s="121"/>
      <c r="D22" s="122"/>
      <c r="E22" s="123"/>
      <c r="F22" s="124"/>
      <c r="G22" s="124"/>
      <c r="H22" s="124"/>
      <c r="I22" s="124"/>
      <c r="J22" s="124"/>
      <c r="K22" s="125"/>
    </row>
    <row r="23" spans="1:11" ht="13.5" thickBot="1">
      <c r="A23" s="329" t="s">
        <v>17</v>
      </c>
      <c r="B23" s="108" t="s">
        <v>11</v>
      </c>
      <c r="C23" s="109" t="s">
        <v>12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3.5" thickTop="1">
      <c r="A24" s="330"/>
      <c r="B24" s="112"/>
      <c r="C24" s="141">
        <v>50109</v>
      </c>
      <c r="D24" s="142" t="s">
        <v>50</v>
      </c>
      <c r="E24" s="88">
        <v>94333</v>
      </c>
      <c r="F24" s="88">
        <v>20579</v>
      </c>
      <c r="G24" s="88">
        <v>18754</v>
      </c>
      <c r="H24" s="88">
        <v>15000</v>
      </c>
      <c r="I24" s="88">
        <v>15000</v>
      </c>
      <c r="J24" s="88">
        <v>25000</v>
      </c>
      <c r="K24" s="114"/>
    </row>
    <row r="25" spans="1:11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35">
        <f>E24+E25</f>
        <v>94333</v>
      </c>
      <c r="F26" s="118">
        <f>F24+F25</f>
        <v>20579</v>
      </c>
      <c r="G26" s="135">
        <f>SUM(G24:G25)</f>
        <v>18754</v>
      </c>
      <c r="H26" s="118">
        <f>SUM(H24:H25)</f>
        <v>15000</v>
      </c>
      <c r="I26" s="135">
        <f>I24+I25</f>
        <v>15000</v>
      </c>
      <c r="J26" s="118">
        <v>25000</v>
      </c>
      <c r="K26" s="135"/>
    </row>
    <row r="27" spans="1:11" ht="12.75">
      <c r="A27" s="330"/>
      <c r="B27" s="128"/>
      <c r="C27" s="129"/>
      <c r="D27" s="130"/>
      <c r="E27" s="123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9.5" thickBot="1">
      <c r="A30" s="332"/>
      <c r="B30" s="25"/>
      <c r="C30" s="115" t="s">
        <v>41</v>
      </c>
      <c r="D30" s="116" t="s">
        <v>42</v>
      </c>
      <c r="E30" s="135"/>
      <c r="F30" s="118"/>
      <c r="G30" s="118"/>
      <c r="H30" s="118"/>
      <c r="I30" s="118"/>
      <c r="J30" s="118"/>
      <c r="K30" s="119"/>
    </row>
    <row r="31" spans="1:11" ht="12.75">
      <c r="A31" s="136"/>
      <c r="B31" s="120"/>
      <c r="C31" s="121"/>
      <c r="D31" s="122"/>
      <c r="E31" s="123"/>
      <c r="F31" s="124"/>
      <c r="G31" s="124"/>
      <c r="H31" s="124"/>
      <c r="I31" s="124"/>
      <c r="J31" s="124"/>
      <c r="K31" s="125"/>
    </row>
    <row r="32" spans="1:11" ht="19.5" thickBot="1">
      <c r="A32" s="137" t="s">
        <v>43</v>
      </c>
      <c r="B32" s="138" t="s">
        <v>44</v>
      </c>
      <c r="C32" s="138"/>
      <c r="D32" s="139"/>
      <c r="E32" s="140">
        <f>E26+E21</f>
        <v>94333</v>
      </c>
      <c r="F32" s="140">
        <f>F26+F21</f>
        <v>20579</v>
      </c>
      <c r="G32" s="140">
        <f>G26+G21</f>
        <v>18754</v>
      </c>
      <c r="H32" s="140">
        <f>H26+H21</f>
        <v>15000</v>
      </c>
      <c r="I32" s="140">
        <f>I26+I21</f>
        <v>15000</v>
      </c>
      <c r="J32" s="140">
        <v>25000</v>
      </c>
      <c r="K32" s="140"/>
    </row>
    <row r="33" ht="13.5" thickTop="1"/>
  </sheetData>
  <mergeCells count="5">
    <mergeCell ref="A23:A30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workbookViewId="0" topLeftCell="A16">
      <selection activeCell="I40" sqref="I40"/>
    </sheetView>
  </sheetViews>
  <sheetFormatPr defaultColWidth="9.140625" defaultRowHeight="12.75"/>
  <cols>
    <col min="1" max="1" width="6.57421875" style="2" customWidth="1"/>
    <col min="2" max="2" width="8.7109375" style="2" customWidth="1"/>
    <col min="3" max="3" width="9.57421875" style="2" customWidth="1"/>
    <col min="4" max="4" width="33.7109375" style="2" customWidth="1"/>
    <col min="5" max="5" width="13.00390625" style="2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233</v>
      </c>
    </row>
    <row r="17" spans="1:11" ht="18.75">
      <c r="A17" s="100" t="s">
        <v>1</v>
      </c>
      <c r="B17" s="101"/>
      <c r="C17" s="101"/>
      <c r="D17" s="102" t="s">
        <v>228</v>
      </c>
      <c r="E17" s="101"/>
      <c r="F17" s="102" t="s">
        <v>229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>
        <v>2009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236</v>
      </c>
      <c r="E20" s="88"/>
      <c r="F20" s="99"/>
      <c r="G20" s="88"/>
      <c r="H20" s="88"/>
      <c r="I20" s="88">
        <v>60000</v>
      </c>
      <c r="J20" s="88">
        <v>60000</v>
      </c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35">
        <f>SUM(F21:K21)</f>
        <v>120000</v>
      </c>
      <c r="F21" s="118"/>
      <c r="G21" s="135"/>
      <c r="H21" s="118"/>
      <c r="I21" s="135">
        <f>I20</f>
        <v>60000</v>
      </c>
      <c r="J21" s="135">
        <f>J20</f>
        <v>60000</v>
      </c>
      <c r="K21" s="135"/>
    </row>
    <row r="22" spans="1:11" ht="12.75">
      <c r="A22" s="30"/>
      <c r="B22" s="120"/>
      <c r="C22" s="121"/>
      <c r="D22" s="122"/>
      <c r="E22" s="123"/>
      <c r="F22" s="124"/>
      <c r="G22" s="124"/>
      <c r="H22" s="124"/>
      <c r="I22" s="124"/>
      <c r="J22" s="124"/>
      <c r="K22" s="125"/>
    </row>
    <row r="23" spans="1:11" ht="12.75">
      <c r="A23" s="329" t="s">
        <v>17</v>
      </c>
      <c r="B23" s="131" t="s">
        <v>18</v>
      </c>
      <c r="C23" s="132" t="s">
        <v>19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2.75">
      <c r="A24" s="330"/>
      <c r="B24" s="112"/>
      <c r="C24" s="141">
        <v>50109</v>
      </c>
      <c r="D24" s="142" t="s">
        <v>50</v>
      </c>
      <c r="E24" s="88">
        <v>854395</v>
      </c>
      <c r="F24" s="88">
        <v>112304</v>
      </c>
      <c r="G24" s="88">
        <v>52091</v>
      </c>
      <c r="H24" s="88">
        <v>50000</v>
      </c>
      <c r="I24" s="88">
        <v>260000</v>
      </c>
      <c r="J24" s="88">
        <v>260000</v>
      </c>
      <c r="K24" s="114"/>
    </row>
    <row r="25" spans="1:11" ht="12.75">
      <c r="A25" s="330"/>
      <c r="B25" s="127"/>
      <c r="C25" s="141"/>
      <c r="D25" s="142" t="s">
        <v>72</v>
      </c>
      <c r="E25" s="88"/>
      <c r="F25" s="88"/>
      <c r="G25" s="88"/>
      <c r="H25" s="88"/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35">
        <f aca="true" t="shared" si="0" ref="E26:J26">E24+E25</f>
        <v>854395</v>
      </c>
      <c r="F26" s="118">
        <f t="shared" si="0"/>
        <v>112304</v>
      </c>
      <c r="G26" s="118">
        <f t="shared" si="0"/>
        <v>52091</v>
      </c>
      <c r="H26" s="118">
        <f t="shared" si="0"/>
        <v>50000</v>
      </c>
      <c r="I26" s="118">
        <f t="shared" si="0"/>
        <v>260000</v>
      </c>
      <c r="J26" s="118">
        <f t="shared" si="0"/>
        <v>260000</v>
      </c>
      <c r="K26" s="135"/>
    </row>
    <row r="27" spans="1:11" ht="12.75">
      <c r="A27" s="330"/>
      <c r="B27" s="128"/>
      <c r="C27" s="129"/>
      <c r="D27" s="130"/>
      <c r="E27" s="123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2.75">
      <c r="A30" s="330"/>
      <c r="B30" s="112"/>
      <c r="C30" s="133"/>
      <c r="D30" s="134"/>
      <c r="E30" s="88"/>
      <c r="F30" s="88"/>
      <c r="G30" s="88"/>
      <c r="H30" s="88"/>
      <c r="I30" s="88"/>
      <c r="J30" s="88"/>
      <c r="K30" s="114"/>
    </row>
    <row r="31" spans="1:11" ht="19.5" thickBot="1">
      <c r="A31" s="332"/>
      <c r="B31" s="25"/>
      <c r="C31" s="115" t="s">
        <v>41</v>
      </c>
      <c r="D31" s="116" t="s">
        <v>42</v>
      </c>
      <c r="E31" s="135"/>
      <c r="F31" s="118"/>
      <c r="G31" s="118"/>
      <c r="H31" s="118"/>
      <c r="I31" s="118"/>
      <c r="J31" s="118"/>
      <c r="K31" s="119"/>
    </row>
    <row r="32" spans="1:11" ht="12.75">
      <c r="A32" s="136"/>
      <c r="B32" s="120"/>
      <c r="C32" s="121"/>
      <c r="D32" s="122"/>
      <c r="E32" s="123"/>
      <c r="F32" s="124"/>
      <c r="G32" s="124"/>
      <c r="H32" s="124"/>
      <c r="I32" s="124"/>
      <c r="J32" s="124"/>
      <c r="K32" s="125"/>
    </row>
    <row r="33" spans="1:11" ht="19.5" thickBot="1">
      <c r="A33" s="137" t="s">
        <v>43</v>
      </c>
      <c r="B33" s="138" t="s">
        <v>44</v>
      </c>
      <c r="C33" s="138"/>
      <c r="D33" s="139"/>
      <c r="E33" s="140">
        <f aca="true" t="shared" si="1" ref="E33:J33">E26+E21</f>
        <v>974395</v>
      </c>
      <c r="F33" s="140">
        <f t="shared" si="1"/>
        <v>112304</v>
      </c>
      <c r="G33" s="140">
        <f t="shared" si="1"/>
        <v>52091</v>
      </c>
      <c r="H33" s="140">
        <f t="shared" si="1"/>
        <v>50000</v>
      </c>
      <c r="I33" s="140">
        <f t="shared" si="1"/>
        <v>320000</v>
      </c>
      <c r="J33" s="140">
        <f t="shared" si="1"/>
        <v>320000</v>
      </c>
      <c r="K33" s="140"/>
    </row>
    <row r="34" ht="13.5" thickTop="1"/>
  </sheetData>
  <mergeCells count="5">
    <mergeCell ref="A23:A31"/>
    <mergeCell ref="A10:A11"/>
    <mergeCell ref="B10:B11"/>
    <mergeCell ref="C10:C11"/>
    <mergeCell ref="A19:A21"/>
  </mergeCells>
  <printOptions/>
  <pageMargins left="0.75" right="0.75" top="1" bottom="1" header="0" footer="0"/>
  <pageSetup fitToHeight="1" fitToWidth="1" horizontalDpi="300" verticalDpi="3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D12" sqref="D12"/>
    </sheetView>
  </sheetViews>
  <sheetFormatPr defaultColWidth="9.140625" defaultRowHeight="12.75"/>
  <cols>
    <col min="1" max="1" width="8.00390625" style="2" customWidth="1"/>
    <col min="2" max="2" width="7.140625" style="2" customWidth="1"/>
    <col min="3" max="3" width="9.57421875" style="2" customWidth="1"/>
    <col min="4" max="4" width="53.57421875" style="2" customWidth="1"/>
    <col min="5" max="5" width="12.00390625" style="2" customWidth="1"/>
    <col min="6" max="6" width="9.140625" style="2" customWidth="1"/>
    <col min="7" max="7" width="9.421875" style="2" bestFit="1" customWidth="1"/>
    <col min="8" max="11" width="9.140625" style="2" customWidth="1"/>
    <col min="12" max="12" width="21.57421875" style="3" customWidth="1"/>
    <col min="13" max="13" width="16.8515625" style="2" customWidth="1"/>
    <col min="14" max="16384" width="9.140625" style="2" customWidth="1"/>
  </cols>
  <sheetData>
    <row r="1" ht="19.5" thickBot="1">
      <c r="A1" s="1" t="s">
        <v>166</v>
      </c>
    </row>
    <row r="2" spans="1:11" ht="18.75">
      <c r="A2" s="1" t="s">
        <v>1</v>
      </c>
      <c r="B2" s="4"/>
      <c r="C2" s="4"/>
      <c r="D2" s="5" t="s">
        <v>167</v>
      </c>
      <c r="E2" s="4"/>
      <c r="F2" s="5" t="s">
        <v>168</v>
      </c>
      <c r="G2" s="4"/>
      <c r="H2" s="4"/>
      <c r="I2" s="4"/>
      <c r="J2" s="6"/>
      <c r="K2" s="7" t="s">
        <v>4</v>
      </c>
    </row>
    <row r="3" spans="1:11" ht="12.75">
      <c r="A3" s="8"/>
      <c r="B3" s="9" t="s">
        <v>5</v>
      </c>
      <c r="C3" s="10"/>
      <c r="D3" s="11"/>
      <c r="E3" s="12" t="s">
        <v>6</v>
      </c>
      <c r="F3" s="12" t="s">
        <v>91</v>
      </c>
      <c r="G3" s="12" t="s">
        <v>83</v>
      </c>
      <c r="H3" s="12">
        <v>2010</v>
      </c>
      <c r="I3" s="12">
        <v>2011</v>
      </c>
      <c r="J3" s="12">
        <v>2012</v>
      </c>
      <c r="K3" s="13" t="s">
        <v>9</v>
      </c>
    </row>
    <row r="4" spans="1:11" ht="13.5" thickBot="1">
      <c r="A4" s="318" t="s">
        <v>10</v>
      </c>
      <c r="B4" s="14" t="s">
        <v>11</v>
      </c>
      <c r="C4" s="15" t="s">
        <v>12</v>
      </c>
      <c r="D4" s="16" t="s">
        <v>13</v>
      </c>
      <c r="E4" s="147" t="s">
        <v>265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  <c r="K4" s="111">
        <v>7</v>
      </c>
    </row>
    <row r="5" spans="1:11" ht="13.5" thickTop="1">
      <c r="A5" s="319"/>
      <c r="B5" s="19"/>
      <c r="C5" s="19"/>
      <c r="D5" s="19" t="s">
        <v>172</v>
      </c>
      <c r="E5" s="22"/>
      <c r="F5" s="22"/>
      <c r="G5" s="22">
        <v>14000</v>
      </c>
      <c r="H5" s="22"/>
      <c r="I5" s="22"/>
      <c r="J5" s="21"/>
      <c r="K5" s="22"/>
    </row>
    <row r="6" spans="1:11" ht="12.75">
      <c r="A6" s="319"/>
      <c r="B6" s="19"/>
      <c r="C6" s="19"/>
      <c r="D6" s="19" t="s">
        <v>196</v>
      </c>
      <c r="E6" s="22"/>
      <c r="F6" s="22"/>
      <c r="G6" s="22">
        <v>33000</v>
      </c>
      <c r="H6" s="22"/>
      <c r="I6" s="22"/>
      <c r="J6" s="21"/>
      <c r="K6" s="22"/>
    </row>
    <row r="7" spans="1:11" ht="19.5" thickBot="1">
      <c r="A7" s="320"/>
      <c r="B7" s="25"/>
      <c r="C7" s="26" t="s">
        <v>15</v>
      </c>
      <c r="D7" s="27" t="s">
        <v>16</v>
      </c>
      <c r="E7" s="28">
        <f>SUM(F7:K7)</f>
        <v>47000</v>
      </c>
      <c r="F7" s="28"/>
      <c r="G7" s="28">
        <f>SUM(G5:G6)</f>
        <v>47000</v>
      </c>
      <c r="H7" s="28"/>
      <c r="I7" s="28"/>
      <c r="J7" s="28"/>
      <c r="K7" s="28"/>
    </row>
    <row r="8" spans="1:12" ht="12.75">
      <c r="A8" s="30"/>
      <c r="B8" s="31"/>
      <c r="C8" s="32"/>
      <c r="D8" s="33"/>
      <c r="E8" s="34"/>
      <c r="F8" s="35"/>
      <c r="G8" s="35"/>
      <c r="H8" s="35"/>
      <c r="I8" s="35"/>
      <c r="J8" s="35"/>
      <c r="K8" s="36"/>
      <c r="L8" s="37"/>
    </row>
    <row r="9" spans="1:12" ht="13.5" thickBot="1">
      <c r="A9" s="318" t="s">
        <v>17</v>
      </c>
      <c r="B9" s="14" t="s">
        <v>11</v>
      </c>
      <c r="C9" s="15" t="s">
        <v>12</v>
      </c>
      <c r="D9" s="38" t="s">
        <v>20</v>
      </c>
      <c r="E9" s="38"/>
      <c r="F9" s="38"/>
      <c r="G9" s="38"/>
      <c r="H9" s="38"/>
      <c r="I9" s="38"/>
      <c r="J9" s="38"/>
      <c r="K9" s="38"/>
      <c r="L9" s="37"/>
    </row>
    <row r="10" spans="1:12" s="48" customFormat="1" ht="13.5" thickTop="1">
      <c r="A10" s="319"/>
      <c r="B10" s="57"/>
      <c r="C10" s="58">
        <v>70301</v>
      </c>
      <c r="D10" s="59" t="s">
        <v>169</v>
      </c>
      <c r="E10" s="42">
        <f aca="true" t="shared" si="0" ref="E10:E19">SUM(F10:K10)</f>
        <v>8000</v>
      </c>
      <c r="F10" s="60"/>
      <c r="G10" s="60">
        <v>5000</v>
      </c>
      <c r="H10" s="60">
        <v>3000</v>
      </c>
      <c r="I10" s="60"/>
      <c r="J10" s="60"/>
      <c r="K10" s="60"/>
      <c r="L10" s="49"/>
    </row>
    <row r="11" spans="1:12" s="48" customFormat="1" ht="12.75">
      <c r="A11" s="319"/>
      <c r="B11" s="57"/>
      <c r="C11" s="58">
        <v>30100</v>
      </c>
      <c r="D11" s="59" t="s">
        <v>170</v>
      </c>
      <c r="E11" s="42">
        <f t="shared" si="0"/>
        <v>175111.4</v>
      </c>
      <c r="F11" s="60">
        <v>35111.4</v>
      </c>
      <c r="G11" s="60">
        <v>35000</v>
      </c>
      <c r="H11" s="60">
        <v>35000</v>
      </c>
      <c r="I11" s="60">
        <v>35000</v>
      </c>
      <c r="J11" s="60">
        <v>35000</v>
      </c>
      <c r="K11" s="60"/>
      <c r="L11" s="49"/>
    </row>
    <row r="12" spans="1:12" ht="12.75">
      <c r="A12" s="319"/>
      <c r="B12" s="57"/>
      <c r="C12" s="58">
        <v>60500</v>
      </c>
      <c r="D12" s="59" t="s">
        <v>171</v>
      </c>
      <c r="E12" s="42">
        <f t="shared" si="0"/>
        <v>67191</v>
      </c>
      <c r="F12" s="60"/>
      <c r="G12" s="60">
        <v>67191</v>
      </c>
      <c r="H12" s="60"/>
      <c r="I12" s="60"/>
      <c r="J12" s="60"/>
      <c r="K12" s="60"/>
      <c r="L12" s="49"/>
    </row>
    <row r="13" spans="1:12" ht="12.75">
      <c r="A13" s="319"/>
      <c r="B13" s="57"/>
      <c r="C13" s="58">
        <v>30701</v>
      </c>
      <c r="D13" s="59" t="s">
        <v>173</v>
      </c>
      <c r="E13" s="42">
        <f t="shared" si="0"/>
        <v>47401.1</v>
      </c>
      <c r="F13" s="60">
        <v>20898.78</v>
      </c>
      <c r="G13" s="60">
        <v>26502.32</v>
      </c>
      <c r="H13" s="60"/>
      <c r="I13" s="60"/>
      <c r="J13" s="60"/>
      <c r="K13" s="60"/>
      <c r="L13" s="49"/>
    </row>
    <row r="14" spans="1:14" s="48" customFormat="1" ht="12.75">
      <c r="A14" s="319"/>
      <c r="B14" s="17"/>
      <c r="C14" s="40">
        <v>31400</v>
      </c>
      <c r="D14" s="45" t="s">
        <v>174</v>
      </c>
      <c r="E14" s="42">
        <f t="shared" si="0"/>
        <v>73559.57</v>
      </c>
      <c r="F14" s="46">
        <v>31534.61</v>
      </c>
      <c r="G14" s="46">
        <v>42024.96</v>
      </c>
      <c r="H14" s="46"/>
      <c r="I14" s="46"/>
      <c r="J14" s="46"/>
      <c r="K14" s="46"/>
      <c r="L14" s="78"/>
      <c r="N14" s="2"/>
    </row>
    <row r="15" spans="1:14" s="48" customFormat="1" ht="12.75">
      <c r="A15" s="319"/>
      <c r="B15" s="57"/>
      <c r="C15" s="40">
        <v>40323</v>
      </c>
      <c r="D15" s="44" t="s">
        <v>175</v>
      </c>
      <c r="E15" s="42">
        <f t="shared" si="0"/>
        <v>223438.01</v>
      </c>
      <c r="F15" s="43">
        <v>43693.12</v>
      </c>
      <c r="G15" s="43">
        <v>44744.89</v>
      </c>
      <c r="H15" s="43">
        <v>45000</v>
      </c>
      <c r="I15" s="43">
        <v>45000</v>
      </c>
      <c r="J15" s="43">
        <v>45000</v>
      </c>
      <c r="K15" s="43"/>
      <c r="L15" s="47"/>
      <c r="M15" s="2"/>
      <c r="N15" s="2"/>
    </row>
    <row r="16" spans="1:12" s="48" customFormat="1" ht="12.75">
      <c r="A16" s="319"/>
      <c r="B16" s="81"/>
      <c r="C16" s="40">
        <v>40410</v>
      </c>
      <c r="D16" s="45" t="s">
        <v>176</v>
      </c>
      <c r="E16" s="42">
        <f t="shared" si="0"/>
        <v>513952.89</v>
      </c>
      <c r="F16" s="46">
        <v>12388.76</v>
      </c>
      <c r="G16" s="46">
        <v>126564.13</v>
      </c>
      <c r="H16" s="46">
        <v>125000</v>
      </c>
      <c r="I16" s="46">
        <v>125000</v>
      </c>
      <c r="J16" s="46">
        <v>125000</v>
      </c>
      <c r="K16" s="46"/>
      <c r="L16" s="83"/>
    </row>
    <row r="17" spans="1:14" s="48" customFormat="1" ht="12.75">
      <c r="A17" s="319"/>
      <c r="B17" s="318" t="s">
        <v>268</v>
      </c>
      <c r="C17" s="40">
        <v>50110</v>
      </c>
      <c r="D17" s="45" t="s">
        <v>178</v>
      </c>
      <c r="E17" s="42">
        <f t="shared" si="0"/>
        <v>87730</v>
      </c>
      <c r="F17" s="46"/>
      <c r="G17" s="46">
        <v>8730</v>
      </c>
      <c r="H17" s="46">
        <v>79000</v>
      </c>
      <c r="I17" s="46"/>
      <c r="J17" s="46"/>
      <c r="K17" s="46"/>
      <c r="L17" s="49"/>
      <c r="N17" s="2"/>
    </row>
    <row r="18" spans="1:13" s="48" customFormat="1" ht="12.75">
      <c r="A18" s="319"/>
      <c r="B18" s="319"/>
      <c r="C18" s="40">
        <v>50110</v>
      </c>
      <c r="D18" s="45" t="s">
        <v>179</v>
      </c>
      <c r="E18" s="42">
        <f t="shared" si="0"/>
        <v>117730</v>
      </c>
      <c r="F18" s="46">
        <v>0</v>
      </c>
      <c r="G18" s="46">
        <v>8730</v>
      </c>
      <c r="H18" s="46">
        <v>109000</v>
      </c>
      <c r="I18" s="46"/>
      <c r="J18" s="46"/>
      <c r="K18" s="46"/>
      <c r="L18" s="47"/>
      <c r="M18" s="2"/>
    </row>
    <row r="19" spans="1:14" s="48" customFormat="1" ht="12.75">
      <c r="A19" s="319"/>
      <c r="B19" s="319"/>
      <c r="C19" s="40">
        <v>50110</v>
      </c>
      <c r="D19" s="45" t="s">
        <v>269</v>
      </c>
      <c r="E19" s="42">
        <f t="shared" si="0"/>
        <v>37730</v>
      </c>
      <c r="F19" s="46"/>
      <c r="G19" s="46">
        <v>8730</v>
      </c>
      <c r="H19" s="46">
        <v>29000</v>
      </c>
      <c r="J19" s="46"/>
      <c r="K19" s="46"/>
      <c r="L19" s="49"/>
      <c r="N19" s="2"/>
    </row>
    <row r="20" spans="1:14" s="48" customFormat="1" ht="12.75">
      <c r="A20" s="319"/>
      <c r="B20" s="17"/>
      <c r="C20" s="58">
        <v>50109</v>
      </c>
      <c r="D20" s="44" t="s">
        <v>197</v>
      </c>
      <c r="E20" s="42">
        <f>SUM(F20:K20)</f>
        <v>20000</v>
      </c>
      <c r="F20" s="43">
        <v>0</v>
      </c>
      <c r="G20" s="70">
        <v>5000</v>
      </c>
      <c r="H20" s="70">
        <v>5000</v>
      </c>
      <c r="I20" s="70">
        <v>5000</v>
      </c>
      <c r="J20" s="70">
        <v>5000</v>
      </c>
      <c r="K20" s="43"/>
      <c r="L20" s="3"/>
      <c r="M20" s="53"/>
      <c r="N20" s="2"/>
    </row>
    <row r="21" spans="1:14" s="48" customFormat="1" ht="12.75">
      <c r="A21" s="319"/>
      <c r="B21" s="17"/>
      <c r="C21" s="40">
        <v>50109</v>
      </c>
      <c r="D21" s="45" t="s">
        <v>238</v>
      </c>
      <c r="E21" s="42">
        <f>SUM(F21:K21)</f>
        <v>87027.66</v>
      </c>
      <c r="F21" s="46">
        <v>12069.91</v>
      </c>
      <c r="G21" s="46">
        <v>29957.75</v>
      </c>
      <c r="H21" s="46">
        <v>15000</v>
      </c>
      <c r="I21" s="46">
        <v>15000</v>
      </c>
      <c r="J21" s="46">
        <v>15000</v>
      </c>
      <c r="K21" s="46"/>
      <c r="L21" s="49"/>
      <c r="M21" s="2"/>
      <c r="N21" s="2"/>
    </row>
    <row r="22" spans="1:14" s="48" customFormat="1" ht="12.75">
      <c r="A22" s="319"/>
      <c r="B22" s="17"/>
      <c r="C22" s="40"/>
      <c r="D22" s="82"/>
      <c r="E22" s="42"/>
      <c r="F22" s="43">
        <v>0</v>
      </c>
      <c r="G22" s="43"/>
      <c r="H22" s="43"/>
      <c r="I22" s="43"/>
      <c r="J22" s="43"/>
      <c r="K22" s="43"/>
      <c r="L22" s="3"/>
      <c r="M22" s="2"/>
      <c r="N22" s="2"/>
    </row>
    <row r="23" spans="1:12" s="48" customFormat="1" ht="19.5" thickBot="1">
      <c r="A23" s="319"/>
      <c r="B23" s="17"/>
      <c r="C23" s="26" t="s">
        <v>38</v>
      </c>
      <c r="D23" s="27" t="s">
        <v>39</v>
      </c>
      <c r="E23" s="28">
        <f aca="true" t="shared" si="1" ref="E23:J23">SUM(E10:E22)</f>
        <v>1458871.6300000001</v>
      </c>
      <c r="F23" s="28">
        <f t="shared" si="1"/>
        <v>155696.58000000002</v>
      </c>
      <c r="G23" s="28">
        <f t="shared" si="1"/>
        <v>408175.05</v>
      </c>
      <c r="H23" s="28">
        <f t="shared" si="1"/>
        <v>445000</v>
      </c>
      <c r="I23" s="28">
        <f t="shared" si="1"/>
        <v>225000</v>
      </c>
      <c r="J23" s="28">
        <f t="shared" si="1"/>
        <v>225000</v>
      </c>
      <c r="K23" s="28"/>
      <c r="L23" s="3"/>
    </row>
    <row r="24" spans="1:13" ht="12.75">
      <c r="A24" s="319"/>
      <c r="B24" s="25"/>
      <c r="C24" s="61"/>
      <c r="D24" s="62"/>
      <c r="E24" s="34"/>
      <c r="F24" s="35"/>
      <c r="G24" s="35"/>
      <c r="H24" s="35"/>
      <c r="I24" s="35"/>
      <c r="J24" s="35"/>
      <c r="K24" s="36"/>
      <c r="M24" s="48"/>
    </row>
    <row r="25" spans="1:11" ht="12.75">
      <c r="A25" s="319"/>
      <c r="B25" s="63" t="s">
        <v>18</v>
      </c>
      <c r="C25" s="64" t="s">
        <v>19</v>
      </c>
      <c r="D25" s="65" t="s">
        <v>40</v>
      </c>
      <c r="E25" s="65"/>
      <c r="F25" s="65"/>
      <c r="G25" s="65"/>
      <c r="H25" s="65"/>
      <c r="I25" s="65"/>
      <c r="J25" s="65"/>
      <c r="K25" s="65"/>
    </row>
    <row r="26" spans="1:13" s="48" customFormat="1" ht="12.75">
      <c r="A26" s="319"/>
      <c r="B26" s="66"/>
      <c r="C26" s="67"/>
      <c r="D26" s="68"/>
      <c r="E26" s="69"/>
      <c r="F26" s="70"/>
      <c r="G26" s="70"/>
      <c r="H26" s="70"/>
      <c r="I26" s="70"/>
      <c r="J26" s="70"/>
      <c r="K26" s="71"/>
      <c r="L26" s="49"/>
      <c r="M26" s="2"/>
    </row>
    <row r="27" spans="1:12" s="48" customFormat="1" ht="19.5" thickBot="1">
      <c r="A27" s="319"/>
      <c r="B27" s="66"/>
      <c r="C27" s="26" t="s">
        <v>41</v>
      </c>
      <c r="D27" s="27" t="s">
        <v>42</v>
      </c>
      <c r="E27" s="72"/>
      <c r="F27" s="28"/>
      <c r="G27" s="28"/>
      <c r="H27" s="28"/>
      <c r="I27" s="28"/>
      <c r="J27" s="28"/>
      <c r="K27" s="29"/>
      <c r="L27" s="3"/>
    </row>
    <row r="28" spans="1:13" ht="12.75">
      <c r="A28" s="321"/>
      <c r="B28" s="25"/>
      <c r="C28" s="32"/>
      <c r="D28" s="33"/>
      <c r="E28" s="34"/>
      <c r="F28" s="35"/>
      <c r="G28" s="35"/>
      <c r="H28" s="35"/>
      <c r="I28" s="35"/>
      <c r="J28" s="35"/>
      <c r="K28" s="36"/>
      <c r="M28" s="48"/>
    </row>
    <row r="29" spans="1:11" ht="19.5" thickBot="1">
      <c r="A29" s="73" t="s">
        <v>43</v>
      </c>
      <c r="B29" s="73" t="s">
        <v>44</v>
      </c>
      <c r="C29" s="73"/>
      <c r="D29" s="73"/>
      <c r="E29" s="74">
        <f aca="true" t="shared" si="2" ref="E29:K29">E7+E23+E27</f>
        <v>1505871.6300000001</v>
      </c>
      <c r="F29" s="74">
        <f t="shared" si="2"/>
        <v>155696.58000000002</v>
      </c>
      <c r="G29" s="74">
        <f t="shared" si="2"/>
        <v>455175.05</v>
      </c>
      <c r="H29" s="74">
        <f t="shared" si="2"/>
        <v>445000</v>
      </c>
      <c r="I29" s="74">
        <f t="shared" si="2"/>
        <v>225000</v>
      </c>
      <c r="J29" s="74">
        <f t="shared" si="2"/>
        <v>225000</v>
      </c>
      <c r="K29" s="74">
        <f t="shared" si="2"/>
        <v>0</v>
      </c>
    </row>
    <row r="30" spans="5:10" ht="15" thickTop="1">
      <c r="E30" s="75"/>
      <c r="F30" s="76"/>
      <c r="G30" s="76"/>
      <c r="H30" s="76"/>
      <c r="I30" s="76"/>
      <c r="J30" s="76"/>
    </row>
    <row r="31" spans="1:11" ht="14.25">
      <c r="A31" s="30"/>
      <c r="B31" s="31"/>
      <c r="K31" s="77"/>
    </row>
  </sheetData>
  <mergeCells count="3">
    <mergeCell ref="A4:A7"/>
    <mergeCell ref="A9:A28"/>
    <mergeCell ref="B17:B19"/>
  </mergeCells>
  <printOptions/>
  <pageMargins left="0.75" right="0.75" top="1" bottom="1" header="0" footer="0"/>
  <pageSetup fitToHeight="2" fitToWidth="1" horizontalDpi="1200" verticalDpi="12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workbookViewId="0" topLeftCell="A16">
      <selection activeCell="F38" sqref="F38"/>
    </sheetView>
  </sheetViews>
  <sheetFormatPr defaultColWidth="9.140625" defaultRowHeight="12.75"/>
  <cols>
    <col min="1" max="1" width="6.57421875" style="2" customWidth="1"/>
    <col min="2" max="2" width="8.7109375" style="2" customWidth="1"/>
    <col min="3" max="3" width="9.57421875" style="2" customWidth="1"/>
    <col min="4" max="4" width="29.57421875" style="2" customWidth="1"/>
    <col min="5" max="5" width="14.421875" style="2" bestFit="1" customWidth="1"/>
    <col min="6" max="6" width="12.140625" style="2" bestFit="1" customWidth="1"/>
    <col min="7" max="7" width="10.57421875" style="2" bestFit="1" customWidth="1"/>
    <col min="8" max="8" width="9.421875" style="2" bestFit="1" customWidth="1"/>
    <col min="9" max="9" width="9.28125" style="2" bestFit="1" customWidth="1"/>
    <col min="10" max="16384" width="9.140625" style="2" customWidth="1"/>
  </cols>
  <sheetData>
    <row r="1" ht="13.5" hidden="1" thickBot="1"/>
    <row r="2" spans="1:9" ht="13.5" hidden="1" thickBot="1">
      <c r="A2" s="85" t="s">
        <v>97</v>
      </c>
      <c r="B2" s="85" t="s">
        <v>98</v>
      </c>
      <c r="C2" s="85" t="s">
        <v>99</v>
      </c>
      <c r="D2" s="85" t="s">
        <v>100</v>
      </c>
      <c r="E2" s="85" t="s">
        <v>101</v>
      </c>
      <c r="F2" s="85" t="s">
        <v>102</v>
      </c>
      <c r="G2" s="85" t="s">
        <v>103</v>
      </c>
      <c r="H2" s="86" t="s">
        <v>104</v>
      </c>
      <c r="I2" s="86" t="s">
        <v>105</v>
      </c>
    </row>
    <row r="3" spans="1:9" ht="13.5" hidden="1" thickBot="1">
      <c r="A3" s="87" t="s">
        <v>106</v>
      </c>
      <c r="B3" s="87" t="s">
        <v>107</v>
      </c>
      <c r="C3" s="87" t="s">
        <v>108</v>
      </c>
      <c r="D3" s="88">
        <v>465000</v>
      </c>
      <c r="E3" s="89">
        <v>14.7</v>
      </c>
      <c r="F3" s="88">
        <v>44952</v>
      </c>
      <c r="G3" s="88">
        <v>611942</v>
      </c>
      <c r="H3" s="88">
        <v>183582</v>
      </c>
      <c r="I3" s="88">
        <v>428360</v>
      </c>
    </row>
    <row r="4" spans="1:9" ht="13.5" hidden="1" thickBot="1">
      <c r="A4" s="87" t="s">
        <v>109</v>
      </c>
      <c r="B4" s="87" t="s">
        <v>110</v>
      </c>
      <c r="C4" s="87" t="s">
        <v>111</v>
      </c>
      <c r="D4" s="88">
        <v>650000</v>
      </c>
      <c r="E4" s="89">
        <v>20.6</v>
      </c>
      <c r="F4" s="88">
        <v>62836</v>
      </c>
      <c r="G4" s="88">
        <v>855404</v>
      </c>
      <c r="H4" s="88">
        <v>256621</v>
      </c>
      <c r="I4" s="88">
        <v>598782</v>
      </c>
    </row>
    <row r="5" spans="1:9" ht="13.5" hidden="1" thickBot="1">
      <c r="A5" s="90" t="s">
        <v>112</v>
      </c>
      <c r="B5" s="90" t="s">
        <v>113</v>
      </c>
      <c r="C5" s="90" t="s">
        <v>114</v>
      </c>
      <c r="D5" s="91">
        <v>450000</v>
      </c>
      <c r="E5" s="92">
        <v>14.2</v>
      </c>
      <c r="F5" s="91">
        <v>43502</v>
      </c>
      <c r="G5" s="91">
        <v>592202</v>
      </c>
      <c r="H5" s="91">
        <v>177660</v>
      </c>
      <c r="I5" s="91">
        <v>414542</v>
      </c>
    </row>
    <row r="6" spans="1:9" ht="13.5" hidden="1" thickBot="1">
      <c r="A6" s="87" t="s">
        <v>115</v>
      </c>
      <c r="B6" s="87" t="s">
        <v>116</v>
      </c>
      <c r="C6" s="87" t="s">
        <v>117</v>
      </c>
      <c r="D6" s="88">
        <v>660000</v>
      </c>
      <c r="E6" s="89">
        <v>20.9</v>
      </c>
      <c r="F6" s="88">
        <v>63803</v>
      </c>
      <c r="G6" s="88">
        <v>868564</v>
      </c>
      <c r="H6" s="88">
        <v>260569</v>
      </c>
      <c r="I6" s="88">
        <v>607994</v>
      </c>
    </row>
    <row r="7" spans="1:9" ht="13.5" hidden="1" thickBot="1">
      <c r="A7" s="87" t="s">
        <v>118</v>
      </c>
      <c r="B7" s="87" t="s">
        <v>107</v>
      </c>
      <c r="C7" s="87" t="s">
        <v>117</v>
      </c>
      <c r="D7" s="88">
        <v>450000</v>
      </c>
      <c r="E7" s="89">
        <v>14.2</v>
      </c>
      <c r="F7" s="88">
        <v>43502</v>
      </c>
      <c r="G7" s="88">
        <v>592202</v>
      </c>
      <c r="H7" s="88">
        <v>177660</v>
      </c>
      <c r="I7" s="88">
        <v>414542</v>
      </c>
    </row>
    <row r="8" spans="1:9" ht="13.5" hidden="1" thickBot="1">
      <c r="A8" s="87" t="s">
        <v>119</v>
      </c>
      <c r="B8" s="87" t="s">
        <v>107</v>
      </c>
      <c r="C8" s="87" t="s">
        <v>117</v>
      </c>
      <c r="D8" s="88">
        <v>480000</v>
      </c>
      <c r="E8" s="89">
        <v>15.2</v>
      </c>
      <c r="F8" s="88">
        <v>46402</v>
      </c>
      <c r="G8" s="88">
        <v>631683</v>
      </c>
      <c r="H8" s="88">
        <v>189504</v>
      </c>
      <c r="I8" s="88">
        <v>442178</v>
      </c>
    </row>
    <row r="9" spans="1:9" ht="13.5" hidden="1" thickBot="1">
      <c r="A9" s="93"/>
      <c r="B9" s="94"/>
      <c r="C9" s="94"/>
      <c r="D9" s="88"/>
      <c r="E9" s="89"/>
      <c r="F9" s="88"/>
      <c r="G9" s="88"/>
      <c r="H9" s="88"/>
      <c r="I9" s="88"/>
    </row>
    <row r="10" spans="1:9" ht="13.5" hidden="1" thickBot="1">
      <c r="A10" s="333" t="s">
        <v>120</v>
      </c>
      <c r="B10" s="333"/>
      <c r="C10" s="333"/>
      <c r="D10" s="95">
        <v>3155000</v>
      </c>
      <c r="E10" s="96">
        <v>100</v>
      </c>
      <c r="F10" s="95">
        <v>305000</v>
      </c>
      <c r="G10" s="95">
        <v>4152000</v>
      </c>
      <c r="H10" s="95">
        <v>1245600</v>
      </c>
      <c r="I10" s="95">
        <v>2906400</v>
      </c>
    </row>
    <row r="11" spans="1:9" ht="13.5" hidden="1" thickBot="1">
      <c r="A11" s="334"/>
      <c r="B11" s="334"/>
      <c r="C11" s="334"/>
      <c r="D11" s="88"/>
      <c r="E11" s="97">
        <v>0.3</v>
      </c>
      <c r="F11" s="97">
        <v>0.7</v>
      </c>
      <c r="G11" s="88"/>
      <c r="H11" s="88"/>
      <c r="I11" s="88"/>
    </row>
    <row r="12" spans="4:6" ht="13.5" hidden="1" thickBot="1">
      <c r="D12" s="91">
        <f>D5*0.3</f>
        <v>135000</v>
      </c>
      <c r="E12" s="91">
        <f>D12*0.3</f>
        <v>40500</v>
      </c>
      <c r="F12" s="91">
        <f>D12-E12</f>
        <v>94500</v>
      </c>
    </row>
    <row r="13" spans="4:8" ht="13.5" hidden="1" thickBot="1">
      <c r="D13" s="91">
        <f>D5-D12</f>
        <v>315000</v>
      </c>
      <c r="E13" s="91">
        <f>D13*0.3</f>
        <v>94500</v>
      </c>
      <c r="F13" s="91">
        <f>D13-E13</f>
        <v>220500</v>
      </c>
      <c r="G13" s="88">
        <v>51817.59</v>
      </c>
      <c r="H13" s="88">
        <v>120907.71</v>
      </c>
    </row>
    <row r="14" spans="4:8" ht="13.5" hidden="1" thickBot="1">
      <c r="D14" s="98">
        <v>43502</v>
      </c>
      <c r="E14" s="91">
        <f>D14*0.3</f>
        <v>13050.6</v>
      </c>
      <c r="F14" s="91">
        <f>D14-E14</f>
        <v>30451.4</v>
      </c>
      <c r="G14" s="99" t="e">
        <f>G13-E15</f>
        <v>#REF!</v>
      </c>
      <c r="H14" s="99" t="e">
        <f>H13-F15</f>
        <v>#REF!</v>
      </c>
    </row>
    <row r="15" spans="4:6" ht="13.5" hidden="1" thickBot="1">
      <c r="D15" s="98" t="e">
        <f>G5-#REF!</f>
        <v>#REF!</v>
      </c>
      <c r="E15" s="91" t="e">
        <f>D15*0.3</f>
        <v>#REF!</v>
      </c>
      <c r="F15" s="91" t="e">
        <f>D15-E15</f>
        <v>#REF!</v>
      </c>
    </row>
    <row r="16" ht="19.5" thickBot="1">
      <c r="A16" s="100" t="s">
        <v>128</v>
      </c>
    </row>
    <row r="17" spans="1:11" ht="18.75">
      <c r="A17" s="100" t="s">
        <v>1</v>
      </c>
      <c r="B17" s="101"/>
      <c r="C17" s="101"/>
      <c r="D17" s="102" t="s">
        <v>81</v>
      </c>
      <c r="E17" s="101"/>
      <c r="F17" s="102" t="s">
        <v>129</v>
      </c>
      <c r="G17" s="101"/>
      <c r="H17" s="101"/>
      <c r="I17" s="101"/>
      <c r="J17" s="6"/>
      <c r="K17" s="103" t="s">
        <v>4</v>
      </c>
    </row>
    <row r="18" spans="1:11" ht="12.75">
      <c r="A18" s="8"/>
      <c r="B18" s="85" t="s">
        <v>5</v>
      </c>
      <c r="C18" s="104"/>
      <c r="D18" s="105"/>
      <c r="E18" s="106" t="s">
        <v>6</v>
      </c>
      <c r="F18" s="106" t="s">
        <v>7</v>
      </c>
      <c r="G18" s="106" t="s">
        <v>83</v>
      </c>
      <c r="H18" s="106">
        <v>2010</v>
      </c>
      <c r="I18" s="106">
        <v>2011</v>
      </c>
      <c r="J18" s="106">
        <v>2012</v>
      </c>
      <c r="K18" s="107" t="s">
        <v>9</v>
      </c>
    </row>
    <row r="19" spans="1:11" ht="13.5" thickBot="1">
      <c r="A19" s="329" t="s">
        <v>10</v>
      </c>
      <c r="B19" s="108" t="s">
        <v>11</v>
      </c>
      <c r="C19" s="109" t="s">
        <v>12</v>
      </c>
      <c r="D19" s="110" t="s">
        <v>13</v>
      </c>
      <c r="E19" s="147" t="s">
        <v>265</v>
      </c>
      <c r="F19" s="147">
        <v>2</v>
      </c>
      <c r="G19" s="147">
        <v>3</v>
      </c>
      <c r="H19" s="147">
        <v>4</v>
      </c>
      <c r="I19" s="147">
        <v>5</v>
      </c>
      <c r="J19" s="147">
        <v>6</v>
      </c>
      <c r="K19" s="111">
        <v>7</v>
      </c>
    </row>
    <row r="20" spans="1:11" ht="13.5" thickTop="1">
      <c r="A20" s="330"/>
      <c r="B20" s="112"/>
      <c r="C20" s="113"/>
      <c r="D20" s="87" t="s">
        <v>130</v>
      </c>
      <c r="E20" s="88">
        <f>F20+G20+H20+I20+J20+K20</f>
        <v>419476.7</v>
      </c>
      <c r="G20" s="88">
        <v>125843.01</v>
      </c>
      <c r="H20" s="88">
        <v>293633.69</v>
      </c>
      <c r="I20" s="88"/>
      <c r="J20" s="88"/>
      <c r="K20" s="114"/>
    </row>
    <row r="21" spans="1:11" ht="19.5" thickBot="1">
      <c r="A21" s="331"/>
      <c r="B21" s="25"/>
      <c r="C21" s="115" t="s">
        <v>15</v>
      </c>
      <c r="D21" s="116" t="s">
        <v>16</v>
      </c>
      <c r="E21" s="135">
        <f>E20</f>
        <v>419476.7</v>
      </c>
      <c r="F21" s="118"/>
      <c r="G21" s="118">
        <f>G20</f>
        <v>125843.01</v>
      </c>
      <c r="H21" s="135">
        <f>H20</f>
        <v>293633.69</v>
      </c>
      <c r="I21" s="118"/>
      <c r="J21" s="118"/>
      <c r="K21" s="119"/>
    </row>
    <row r="22" spans="1:11" ht="12.75">
      <c r="A22" s="30"/>
      <c r="B22" s="120"/>
      <c r="C22" s="121"/>
      <c r="D22" s="122"/>
      <c r="E22" s="123"/>
      <c r="F22" s="124"/>
      <c r="G22" s="124"/>
      <c r="H22" s="124"/>
      <c r="I22" s="124"/>
      <c r="J22" s="124"/>
      <c r="K22" s="125"/>
    </row>
    <row r="23" spans="1:11" ht="12.75">
      <c r="A23" s="329" t="s">
        <v>17</v>
      </c>
      <c r="B23" s="131" t="s">
        <v>18</v>
      </c>
      <c r="C23" s="132" t="s">
        <v>19</v>
      </c>
      <c r="D23" s="126" t="s">
        <v>20</v>
      </c>
      <c r="E23" s="126"/>
      <c r="F23" s="126"/>
      <c r="G23" s="126"/>
      <c r="H23" s="126"/>
      <c r="I23" s="126"/>
      <c r="J23" s="126"/>
      <c r="K23" s="126"/>
    </row>
    <row r="24" spans="1:11" ht="12.75">
      <c r="A24" s="330"/>
      <c r="B24" s="112"/>
      <c r="C24" s="141"/>
      <c r="D24" s="142" t="s">
        <v>50</v>
      </c>
      <c r="E24" s="88">
        <f>SUM(F24:I24)</f>
        <v>74026</v>
      </c>
      <c r="F24" s="88"/>
      <c r="G24" s="88">
        <v>22208</v>
      </c>
      <c r="H24" s="88">
        <v>51818</v>
      </c>
      <c r="I24" s="88"/>
      <c r="J24" s="88"/>
      <c r="K24" s="114"/>
    </row>
    <row r="25" spans="1:11" ht="12.75">
      <c r="A25" s="330"/>
      <c r="B25" s="127"/>
      <c r="C25" s="141"/>
      <c r="D25" s="142" t="s">
        <v>72</v>
      </c>
      <c r="E25" s="88">
        <f>SUM(F25:I25)</f>
        <v>98700</v>
      </c>
      <c r="F25" s="88"/>
      <c r="G25" s="88">
        <v>29610</v>
      </c>
      <c r="H25" s="88">
        <v>69090</v>
      </c>
      <c r="I25" s="88"/>
      <c r="J25" s="88"/>
      <c r="K25" s="114"/>
    </row>
    <row r="26" spans="1:11" ht="19.5" thickBot="1">
      <c r="A26" s="330"/>
      <c r="B26" s="25"/>
      <c r="C26" s="115" t="s">
        <v>38</v>
      </c>
      <c r="D26" s="116" t="s">
        <v>39</v>
      </c>
      <c r="E26" s="135">
        <f>E24+E25</f>
        <v>172726</v>
      </c>
      <c r="F26" s="118"/>
      <c r="G26" s="118">
        <f>SUM(G24:G25)</f>
        <v>51818</v>
      </c>
      <c r="H26" s="135">
        <f>SUM(H24:H25)</f>
        <v>120908</v>
      </c>
      <c r="I26" s="118"/>
      <c r="J26" s="118"/>
      <c r="K26" s="135"/>
    </row>
    <row r="27" spans="1:11" ht="12.75">
      <c r="A27" s="330"/>
      <c r="B27" s="128"/>
      <c r="C27" s="129"/>
      <c r="D27" s="130"/>
      <c r="E27" s="123"/>
      <c r="F27" s="124"/>
      <c r="G27" s="124"/>
      <c r="H27" s="124"/>
      <c r="I27" s="124"/>
      <c r="J27" s="124"/>
      <c r="K27" s="125"/>
    </row>
    <row r="28" spans="1:11" ht="12.75">
      <c r="A28" s="330"/>
      <c r="B28" s="131" t="s">
        <v>18</v>
      </c>
      <c r="C28" s="132" t="s">
        <v>19</v>
      </c>
      <c r="D28" s="126" t="s">
        <v>40</v>
      </c>
      <c r="E28" s="126"/>
      <c r="F28" s="126"/>
      <c r="G28" s="126"/>
      <c r="H28" s="126"/>
      <c r="I28" s="126"/>
      <c r="J28" s="126"/>
      <c r="K28" s="126"/>
    </row>
    <row r="29" spans="1:11" ht="12.75">
      <c r="A29" s="330"/>
      <c r="B29" s="112"/>
      <c r="C29" s="133"/>
      <c r="D29" s="134"/>
      <c r="E29" s="88"/>
      <c r="F29" s="88"/>
      <c r="G29" s="88"/>
      <c r="H29" s="88"/>
      <c r="I29" s="88"/>
      <c r="J29" s="88"/>
      <c r="K29" s="114"/>
    </row>
    <row r="30" spans="1:11" ht="19.5" thickBot="1">
      <c r="A30" s="332"/>
      <c r="B30" s="25"/>
      <c r="C30" s="115" t="s">
        <v>41</v>
      </c>
      <c r="D30" s="116" t="s">
        <v>42</v>
      </c>
      <c r="E30" s="135"/>
      <c r="F30" s="118"/>
      <c r="G30" s="118"/>
      <c r="H30" s="118"/>
      <c r="I30" s="118"/>
      <c r="J30" s="118"/>
      <c r="K30" s="119"/>
    </row>
    <row r="31" spans="1:11" ht="12.75">
      <c r="A31" s="136"/>
      <c r="B31" s="120"/>
      <c r="C31" s="121"/>
      <c r="D31" s="122"/>
      <c r="E31" s="123"/>
      <c r="F31" s="124"/>
      <c r="G31" s="124"/>
      <c r="H31" s="124"/>
      <c r="I31" s="124"/>
      <c r="J31" s="124"/>
      <c r="K31" s="125"/>
    </row>
    <row r="32" spans="1:11" ht="19.5" thickBot="1">
      <c r="A32" s="137" t="s">
        <v>43</v>
      </c>
      <c r="B32" s="138" t="s">
        <v>44</v>
      </c>
      <c r="C32" s="138"/>
      <c r="D32" s="139"/>
      <c r="E32" s="140">
        <f>E26+E21</f>
        <v>592202.7</v>
      </c>
      <c r="F32" s="140"/>
      <c r="G32" s="140">
        <f>G26+G21</f>
        <v>177661.01</v>
      </c>
      <c r="H32" s="140">
        <f>H26+H21</f>
        <v>414541.69</v>
      </c>
      <c r="I32" s="140"/>
      <c r="J32" s="140"/>
      <c r="K32" s="140"/>
    </row>
    <row r="33" ht="13.5" thickTop="1"/>
  </sheetData>
  <mergeCells count="5">
    <mergeCell ref="C10:C11"/>
    <mergeCell ref="A19:A21"/>
    <mergeCell ref="A23:A30"/>
    <mergeCell ref="A10:A11"/>
    <mergeCell ref="B10:B11"/>
  </mergeCells>
  <printOptions/>
  <pageMargins left="0.75" right="0.75" top="1" bottom="1" header="0" footer="0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6.7109375" style="2" customWidth="1"/>
    <col min="2" max="2" width="7.7109375" style="2" customWidth="1"/>
    <col min="3" max="3" width="11.00390625" style="2" customWidth="1"/>
    <col min="4" max="4" width="30.7109375" style="2" customWidth="1"/>
    <col min="5" max="5" width="13.8515625" style="2" customWidth="1"/>
    <col min="6" max="6" width="9.7109375" style="2" customWidth="1"/>
    <col min="7" max="7" width="11.140625" style="2" customWidth="1"/>
    <col min="8" max="8" width="12.28125" style="2" customWidth="1"/>
    <col min="9" max="16384" width="9.140625" style="2" customWidth="1"/>
  </cols>
  <sheetData>
    <row r="1" ht="19.5" thickBot="1">
      <c r="A1" s="1" t="s">
        <v>65</v>
      </c>
    </row>
    <row r="2" spans="1:10" ht="18.75">
      <c r="A2" s="1" t="s">
        <v>1</v>
      </c>
      <c r="B2" s="4"/>
      <c r="C2" s="4"/>
      <c r="D2" s="5" t="s">
        <v>66</v>
      </c>
      <c r="E2" s="4"/>
      <c r="F2" s="5" t="s">
        <v>67</v>
      </c>
      <c r="G2" s="181"/>
      <c r="H2" s="4"/>
      <c r="I2" s="4"/>
      <c r="J2" s="7" t="s">
        <v>4</v>
      </c>
    </row>
    <row r="3" spans="1:10" ht="12.75">
      <c r="A3" s="8"/>
      <c r="B3" s="144" t="s">
        <v>5</v>
      </c>
      <c r="C3" s="143"/>
      <c r="D3" s="145"/>
      <c r="E3" s="146" t="s">
        <v>6</v>
      </c>
      <c r="F3" s="146" t="s">
        <v>7</v>
      </c>
      <c r="G3" s="146" t="s">
        <v>246</v>
      </c>
      <c r="H3" s="146" t="s">
        <v>83</v>
      </c>
      <c r="I3" s="146">
        <v>2010</v>
      </c>
      <c r="J3" s="146">
        <v>2011</v>
      </c>
    </row>
    <row r="4" spans="1:10" ht="13.5" customHeight="1" thickBot="1">
      <c r="A4" s="305" t="s">
        <v>10</v>
      </c>
      <c r="B4" s="161" t="s">
        <v>11</v>
      </c>
      <c r="C4" s="147" t="s">
        <v>12</v>
      </c>
      <c r="D4" s="172" t="s">
        <v>13</v>
      </c>
      <c r="E4" s="147" t="s">
        <v>266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</row>
    <row r="5" spans="1:10" ht="13.5" thickTop="1">
      <c r="A5" s="306"/>
      <c r="B5" s="148"/>
      <c r="C5" s="153">
        <v>9501</v>
      </c>
      <c r="D5" s="151" t="s">
        <v>68</v>
      </c>
      <c r="E5" s="22">
        <f>SUM(H5:I5)</f>
        <v>1275238</v>
      </c>
      <c r="F5" s="22">
        <v>0</v>
      </c>
      <c r="G5" s="22"/>
      <c r="H5" s="22">
        <v>436492</v>
      </c>
      <c r="I5" s="22">
        <v>838746</v>
      </c>
      <c r="J5" s="22"/>
    </row>
    <row r="6" spans="1:10" ht="19.5" thickBot="1">
      <c r="A6" s="307"/>
      <c r="B6" s="25"/>
      <c r="C6" s="26" t="s">
        <v>15</v>
      </c>
      <c r="D6" s="27" t="s">
        <v>16</v>
      </c>
      <c r="E6" s="28">
        <f>SUM(F6:I6)</f>
        <v>1275238</v>
      </c>
      <c r="F6" s="28">
        <f>SUM(F5:F5)</f>
        <v>0</v>
      </c>
      <c r="G6" s="28"/>
      <c r="H6" s="28">
        <f>SUM(H5:H5)</f>
        <v>436492</v>
      </c>
      <c r="I6" s="28">
        <f>SUM(I5:I5)</f>
        <v>838746</v>
      </c>
      <c r="J6" s="28"/>
    </row>
    <row r="7" spans="1:10" ht="12.75">
      <c r="A7" s="30"/>
      <c r="B7" s="31"/>
      <c r="C7" s="32"/>
      <c r="D7" s="33"/>
      <c r="E7" s="34"/>
      <c r="F7" s="35"/>
      <c r="G7" s="35"/>
      <c r="H7" s="35"/>
      <c r="I7" s="35"/>
      <c r="J7" s="35"/>
    </row>
    <row r="8" spans="1:10" ht="13.5" customHeight="1" thickBot="1">
      <c r="A8" s="305" t="s">
        <v>17</v>
      </c>
      <c r="B8" s="161" t="s">
        <v>11</v>
      </c>
      <c r="C8" s="147" t="s">
        <v>12</v>
      </c>
      <c r="D8" s="65" t="s">
        <v>20</v>
      </c>
      <c r="E8" s="65"/>
      <c r="F8" s="65"/>
      <c r="G8" s="65"/>
      <c r="H8" s="65"/>
      <c r="I8" s="65"/>
      <c r="J8" s="65"/>
    </row>
    <row r="9" spans="1:10" ht="13.5" thickTop="1">
      <c r="A9" s="306"/>
      <c r="B9" s="148"/>
      <c r="C9" s="153">
        <v>60304</v>
      </c>
      <c r="D9" s="154" t="s">
        <v>50</v>
      </c>
      <c r="E9" s="22">
        <f>SUM(H9:I9)</f>
        <v>590155</v>
      </c>
      <c r="F9" s="22">
        <v>0</v>
      </c>
      <c r="G9" s="22"/>
      <c r="H9" s="22">
        <f>77028+105897</f>
        <v>182925</v>
      </c>
      <c r="I9" s="22">
        <v>407230</v>
      </c>
      <c r="J9" s="22"/>
    </row>
    <row r="10" spans="1:10" ht="12.75">
      <c r="A10" s="306"/>
      <c r="B10" s="66"/>
      <c r="C10" s="182"/>
      <c r="D10" s="183" t="s">
        <v>72</v>
      </c>
      <c r="E10" s="22"/>
      <c r="F10" s="21"/>
      <c r="G10" s="21">
        <v>955.89</v>
      </c>
      <c r="H10" s="21"/>
      <c r="I10" s="21"/>
      <c r="J10" s="21"/>
    </row>
    <row r="11" spans="1:10" ht="19.5" thickBot="1">
      <c r="A11" s="306"/>
      <c r="B11" s="25"/>
      <c r="C11" s="26" t="s">
        <v>38</v>
      </c>
      <c r="D11" s="27" t="s">
        <v>39</v>
      </c>
      <c r="E11" s="28">
        <f>SUM(F11:I11)</f>
        <v>591110.89</v>
      </c>
      <c r="F11" s="28">
        <f>SUM(F9:F10)</f>
        <v>0</v>
      </c>
      <c r="G11" s="28">
        <f>SUM(G9:G10)</f>
        <v>955.89</v>
      </c>
      <c r="H11" s="28">
        <f>SUM(H9:H10)</f>
        <v>182925</v>
      </c>
      <c r="I11" s="28">
        <f>SUM(I9:I10)</f>
        <v>407230</v>
      </c>
      <c r="J11" s="28"/>
    </row>
    <row r="12" spans="1:10" ht="12.75">
      <c r="A12" s="306"/>
      <c r="B12" s="171"/>
      <c r="C12" s="61"/>
      <c r="D12" s="62"/>
      <c r="E12" s="34"/>
      <c r="F12" s="35"/>
      <c r="G12" s="35"/>
      <c r="H12" s="35"/>
      <c r="I12" s="35"/>
      <c r="J12" s="35"/>
    </row>
    <row r="13" spans="1:10" ht="13.5" thickBot="1">
      <c r="A13" s="306"/>
      <c r="B13" s="147" t="s">
        <v>18</v>
      </c>
      <c r="C13" s="147" t="s">
        <v>19</v>
      </c>
      <c r="D13" s="65" t="s">
        <v>40</v>
      </c>
      <c r="E13" s="65"/>
      <c r="F13" s="65"/>
      <c r="G13" s="65"/>
      <c r="H13" s="65"/>
      <c r="I13" s="65"/>
      <c r="J13" s="65"/>
    </row>
    <row r="14" spans="1:10" ht="20.25" thickBot="1" thickTop="1">
      <c r="A14" s="306"/>
      <c r="B14" s="148"/>
      <c r="C14" s="26" t="s">
        <v>41</v>
      </c>
      <c r="D14" s="27" t="s">
        <v>69</v>
      </c>
      <c r="E14" s="27">
        <v>0</v>
      </c>
      <c r="F14" s="27"/>
      <c r="G14" s="27"/>
      <c r="H14" s="27"/>
      <c r="I14" s="27"/>
      <c r="J14" s="27"/>
    </row>
    <row r="15" spans="1:10" ht="12.75">
      <c r="A15" s="306"/>
      <c r="B15" s="148"/>
      <c r="C15" s="173"/>
      <c r="D15" s="174"/>
      <c r="E15" s="22"/>
      <c r="F15" s="22"/>
      <c r="G15" s="22"/>
      <c r="H15" s="22"/>
      <c r="I15" s="22"/>
      <c r="J15" s="22"/>
    </row>
    <row r="16" spans="1:10" ht="19.5" thickBot="1">
      <c r="A16" s="73" t="s">
        <v>43</v>
      </c>
      <c r="B16" s="158" t="s">
        <v>44</v>
      </c>
      <c r="C16" s="158"/>
      <c r="D16" s="159"/>
      <c r="E16" s="157">
        <f>SUM(H16:I16)</f>
        <v>1865393</v>
      </c>
      <c r="F16" s="157">
        <f>SUM(F11+F6)</f>
        <v>0</v>
      </c>
      <c r="G16" s="157">
        <f>SUM(G11+G6)</f>
        <v>955.89</v>
      </c>
      <c r="H16" s="157">
        <f>SUM(H11+H6)</f>
        <v>619417</v>
      </c>
      <c r="I16" s="157">
        <f>SUM(I11+I6)</f>
        <v>1245976</v>
      </c>
      <c r="J16" s="159"/>
    </row>
    <row r="17" ht="13.5" thickTop="1"/>
  </sheetData>
  <sheetProtection/>
  <mergeCells count="2">
    <mergeCell ref="A4:A6"/>
    <mergeCell ref="A8:A15"/>
  </mergeCells>
  <printOptions/>
  <pageMargins left="0.75" right="0.75" top="1" bottom="1" header="0" footer="0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E4" sqref="E4:K4"/>
    </sheetView>
  </sheetViews>
  <sheetFormatPr defaultColWidth="9.140625" defaultRowHeight="12.75"/>
  <cols>
    <col min="1" max="1" width="6.7109375" style="2" customWidth="1"/>
    <col min="2" max="2" width="7.421875" style="2" customWidth="1"/>
    <col min="3" max="3" width="8.8515625" style="2" customWidth="1"/>
    <col min="4" max="4" width="31.28125" style="2" customWidth="1"/>
    <col min="5" max="5" width="13.421875" style="2" customWidth="1"/>
    <col min="6" max="6" width="11.7109375" style="2" customWidth="1"/>
    <col min="7" max="7" width="12.28125" style="2" customWidth="1"/>
    <col min="8" max="10" width="9.421875" style="2" bestFit="1" customWidth="1"/>
    <col min="11" max="16384" width="9.140625" style="2" customWidth="1"/>
  </cols>
  <sheetData>
    <row r="1" ht="19.5" thickBot="1">
      <c r="A1" s="1" t="s">
        <v>194</v>
      </c>
    </row>
    <row r="2" spans="1:11" ht="18.75">
      <c r="A2" s="1" t="s">
        <v>1</v>
      </c>
      <c r="B2" s="4"/>
      <c r="C2" s="4"/>
      <c r="D2" s="5" t="s">
        <v>81</v>
      </c>
      <c r="E2" s="4"/>
      <c r="F2" s="5" t="s">
        <v>195</v>
      </c>
      <c r="G2" s="4"/>
      <c r="H2" s="4"/>
      <c r="I2" s="4"/>
      <c r="J2" s="6"/>
      <c r="K2" s="7" t="s">
        <v>4</v>
      </c>
    </row>
    <row r="3" spans="1:11" ht="12.75">
      <c r="A3" s="8"/>
      <c r="B3" s="144" t="s">
        <v>5</v>
      </c>
      <c r="C3" s="143"/>
      <c r="D3" s="145"/>
      <c r="E3" s="146" t="s">
        <v>6</v>
      </c>
      <c r="F3" s="146" t="s">
        <v>91</v>
      </c>
      <c r="G3" s="146" t="s">
        <v>83</v>
      </c>
      <c r="H3" s="146">
        <v>2010</v>
      </c>
      <c r="I3" s="146">
        <v>2011</v>
      </c>
      <c r="J3" s="146">
        <v>2012</v>
      </c>
      <c r="K3" s="175" t="s">
        <v>9</v>
      </c>
    </row>
    <row r="4" spans="1:11" ht="13.5" customHeight="1" thickBot="1">
      <c r="A4" s="305" t="s">
        <v>10</v>
      </c>
      <c r="B4" s="161" t="s">
        <v>11</v>
      </c>
      <c r="C4" s="147" t="s">
        <v>12</v>
      </c>
      <c r="D4" s="172" t="s">
        <v>13</v>
      </c>
      <c r="E4" s="147" t="s">
        <v>265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  <c r="K4" s="176">
        <v>7</v>
      </c>
    </row>
    <row r="5" spans="1:11" ht="13.5" thickTop="1">
      <c r="A5" s="306"/>
      <c r="B5" s="153">
        <v>2511</v>
      </c>
      <c r="C5" s="153">
        <v>9501</v>
      </c>
      <c r="D5" s="151" t="s">
        <v>247</v>
      </c>
      <c r="E5" s="22">
        <f aca="true" t="shared" si="0" ref="E5:E10">SUM(F5:K5)</f>
        <v>2400000</v>
      </c>
      <c r="F5" s="22">
        <v>0</v>
      </c>
      <c r="G5" s="22"/>
      <c r="H5" s="22">
        <f>H15*0.6</f>
        <v>300000</v>
      </c>
      <c r="I5" s="22">
        <f>I15*0.6</f>
        <v>1500000</v>
      </c>
      <c r="J5" s="22">
        <f>J15*0.6</f>
        <v>600000</v>
      </c>
      <c r="K5" s="177"/>
    </row>
    <row r="6" spans="1:11" ht="19.5" thickBot="1">
      <c r="A6" s="307"/>
      <c r="B6" s="25"/>
      <c r="C6" s="26" t="s">
        <v>15</v>
      </c>
      <c r="D6" s="27" t="s">
        <v>16</v>
      </c>
      <c r="E6" s="178">
        <f t="shared" si="0"/>
        <v>2400000</v>
      </c>
      <c r="F6" s="29">
        <f>F5</f>
        <v>0</v>
      </c>
      <c r="G6" s="29">
        <f>G5</f>
        <v>0</v>
      </c>
      <c r="H6" s="29">
        <f>H5</f>
        <v>300000</v>
      </c>
      <c r="I6" s="29">
        <f>I5</f>
        <v>1500000</v>
      </c>
      <c r="J6" s="29">
        <f>J5</f>
        <v>600000</v>
      </c>
      <c r="K6" s="29">
        <v>0</v>
      </c>
    </row>
    <row r="7" spans="1:11" ht="12.75">
      <c r="A7" s="30"/>
      <c r="B7" s="31"/>
      <c r="C7" s="32"/>
      <c r="D7" s="33"/>
      <c r="E7" s="22"/>
      <c r="F7" s="35"/>
      <c r="G7" s="35"/>
      <c r="H7" s="35"/>
      <c r="I7" s="35"/>
      <c r="J7" s="35"/>
      <c r="K7" s="36"/>
    </row>
    <row r="8" spans="1:11" ht="13.5" customHeight="1" thickBot="1">
      <c r="A8" s="305" t="s">
        <v>17</v>
      </c>
      <c r="B8" s="161" t="s">
        <v>11</v>
      </c>
      <c r="C8" s="147" t="s">
        <v>12</v>
      </c>
      <c r="D8" s="65" t="s">
        <v>20</v>
      </c>
      <c r="E8" s="65"/>
      <c r="F8" s="65"/>
      <c r="G8" s="65"/>
      <c r="H8" s="65"/>
      <c r="I8" s="65"/>
      <c r="J8" s="65"/>
      <c r="K8" s="65"/>
    </row>
    <row r="9" spans="1:11" ht="13.5" thickTop="1">
      <c r="A9" s="306"/>
      <c r="B9" s="148"/>
      <c r="C9" s="153">
        <v>60302</v>
      </c>
      <c r="D9" s="154" t="s">
        <v>50</v>
      </c>
      <c r="E9" s="22">
        <f t="shared" si="0"/>
        <v>1770000</v>
      </c>
      <c r="F9" s="22">
        <v>0</v>
      </c>
      <c r="G9" s="22">
        <v>170000</v>
      </c>
      <c r="H9" s="22">
        <f>H15-H5</f>
        <v>200000</v>
      </c>
      <c r="I9" s="22">
        <f>I15-I5</f>
        <v>1000000</v>
      </c>
      <c r="J9" s="22">
        <f>J15-J5</f>
        <v>400000</v>
      </c>
      <c r="K9" s="177"/>
    </row>
    <row r="10" spans="1:11" ht="19.5" thickBot="1">
      <c r="A10" s="306"/>
      <c r="B10" s="25"/>
      <c r="C10" s="26" t="s">
        <v>38</v>
      </c>
      <c r="D10" s="27" t="s">
        <v>39</v>
      </c>
      <c r="E10" s="178">
        <f t="shared" si="0"/>
        <v>1770000</v>
      </c>
      <c r="F10" s="29">
        <f>F9</f>
        <v>0</v>
      </c>
      <c r="G10" s="29">
        <f>G9</f>
        <v>170000</v>
      </c>
      <c r="H10" s="29">
        <f>H9</f>
        <v>200000</v>
      </c>
      <c r="I10" s="29">
        <f>I9</f>
        <v>1000000</v>
      </c>
      <c r="J10" s="29">
        <f>J9</f>
        <v>400000</v>
      </c>
      <c r="K10" s="29">
        <v>0</v>
      </c>
    </row>
    <row r="11" spans="1:11" ht="12.75">
      <c r="A11" s="306"/>
      <c r="B11" s="171"/>
      <c r="C11" s="61"/>
      <c r="D11" s="62"/>
      <c r="E11" s="22"/>
      <c r="F11" s="39"/>
      <c r="G11" s="39"/>
      <c r="H11" s="39"/>
      <c r="I11" s="39"/>
      <c r="J11" s="39"/>
      <c r="K11" s="36"/>
    </row>
    <row r="12" spans="1:11" ht="13.5" thickBot="1">
      <c r="A12" s="306"/>
      <c r="B12" s="147" t="s">
        <v>18</v>
      </c>
      <c r="C12" s="147" t="s">
        <v>19</v>
      </c>
      <c r="D12" s="65" t="s">
        <v>40</v>
      </c>
      <c r="E12" s="65"/>
      <c r="F12" s="65"/>
      <c r="G12" s="65"/>
      <c r="H12" s="65"/>
      <c r="I12" s="65"/>
      <c r="J12" s="65"/>
      <c r="K12" s="65"/>
    </row>
    <row r="13" spans="1:11" ht="20.25" thickBot="1" thickTop="1">
      <c r="A13" s="306"/>
      <c r="B13" s="148"/>
      <c r="C13" s="26" t="s">
        <v>41</v>
      </c>
      <c r="D13" s="27" t="s">
        <v>69</v>
      </c>
      <c r="E13" s="27"/>
      <c r="F13" s="27"/>
      <c r="G13" s="27"/>
      <c r="H13" s="27"/>
      <c r="I13" s="27"/>
      <c r="J13" s="27"/>
      <c r="K13" s="27"/>
    </row>
    <row r="14" spans="1:11" ht="12.75">
      <c r="A14" s="306"/>
      <c r="B14" s="148"/>
      <c r="C14" s="173"/>
      <c r="D14" s="174"/>
      <c r="E14" s="22"/>
      <c r="F14" s="22"/>
      <c r="G14" s="22"/>
      <c r="H14" s="22"/>
      <c r="I14" s="22"/>
      <c r="J14" s="22"/>
      <c r="K14" s="177"/>
    </row>
    <row r="15" spans="1:11" ht="19.5" thickBot="1">
      <c r="A15" s="73" t="s">
        <v>43</v>
      </c>
      <c r="B15" s="158" t="s">
        <v>44</v>
      </c>
      <c r="C15" s="158"/>
      <c r="D15" s="159"/>
      <c r="E15" s="178">
        <f>SUM(F15:K15)</f>
        <v>4170000</v>
      </c>
      <c r="F15" s="179">
        <v>0</v>
      </c>
      <c r="G15" s="179">
        <f>G10+G6</f>
        <v>170000</v>
      </c>
      <c r="H15" s="179">
        <v>500000</v>
      </c>
      <c r="I15" s="179">
        <v>2500000</v>
      </c>
      <c r="J15" s="179">
        <v>1000000</v>
      </c>
      <c r="K15" s="180">
        <v>0</v>
      </c>
    </row>
    <row r="16" ht="13.5" thickTop="1"/>
  </sheetData>
  <mergeCells count="2">
    <mergeCell ref="A4:A6"/>
    <mergeCell ref="A8:A14"/>
  </mergeCells>
  <printOptions/>
  <pageMargins left="0.75" right="0.75" top="1" bottom="1" header="0" footer="0"/>
  <pageSetup fitToHeight="1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workbookViewId="0" topLeftCell="C1">
      <selection activeCell="F19" sqref="F19"/>
    </sheetView>
  </sheetViews>
  <sheetFormatPr defaultColWidth="9.140625" defaultRowHeight="12.75"/>
  <cols>
    <col min="1" max="1" width="6.57421875" style="2" customWidth="1"/>
    <col min="2" max="3" width="9.140625" style="2" customWidth="1"/>
    <col min="4" max="4" width="57.00390625" style="2" customWidth="1"/>
    <col min="5" max="5" width="13.8515625" style="2" customWidth="1"/>
    <col min="6" max="6" width="9.140625" style="2" customWidth="1"/>
    <col min="7" max="7" width="10.7109375" style="2" customWidth="1"/>
    <col min="8" max="8" width="10.00390625" style="2" customWidth="1"/>
    <col min="9" max="16384" width="9.140625" style="2" customWidth="1"/>
  </cols>
  <sheetData>
    <row r="1" ht="19.5" thickBot="1">
      <c r="A1" s="184" t="s">
        <v>252</v>
      </c>
    </row>
    <row r="2" spans="1:10" ht="18.75">
      <c r="A2" s="184" t="s">
        <v>1</v>
      </c>
      <c r="B2" s="185"/>
      <c r="C2" s="185"/>
      <c r="D2" s="186" t="s">
        <v>167</v>
      </c>
      <c r="E2" s="185"/>
      <c r="F2" s="186" t="s">
        <v>251</v>
      </c>
      <c r="G2" s="185"/>
      <c r="H2" s="185"/>
      <c r="I2" s="185"/>
      <c r="J2" s="187" t="s">
        <v>4</v>
      </c>
    </row>
    <row r="3" spans="1:10" ht="12.75">
      <c r="A3" s="8"/>
      <c r="B3" s="188" t="s">
        <v>5</v>
      </c>
      <c r="C3" s="189"/>
      <c r="D3" s="190"/>
      <c r="E3" s="191" t="s">
        <v>6</v>
      </c>
      <c r="F3" s="191" t="s">
        <v>91</v>
      </c>
      <c r="G3" s="191" t="s">
        <v>83</v>
      </c>
      <c r="H3" s="191">
        <v>2010</v>
      </c>
      <c r="I3" s="191">
        <v>2011</v>
      </c>
      <c r="J3" s="191">
        <v>2012</v>
      </c>
    </row>
    <row r="4" spans="1:10" ht="13.5" thickBot="1">
      <c r="A4" s="314" t="s">
        <v>10</v>
      </c>
      <c r="B4" s="192" t="s">
        <v>11</v>
      </c>
      <c r="C4" s="193" t="s">
        <v>12</v>
      </c>
      <c r="D4" s="194" t="s">
        <v>13</v>
      </c>
      <c r="E4" s="147" t="s">
        <v>266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</row>
    <row r="5" spans="1:10" ht="13.5" thickTop="1">
      <c r="A5" s="315"/>
      <c r="B5" s="195"/>
      <c r="C5" s="196"/>
      <c r="D5" s="197" t="s">
        <v>192</v>
      </c>
      <c r="E5" s="198">
        <f>SUM(G5:H5)</f>
        <v>4150614</v>
      </c>
      <c r="F5" s="199"/>
      <c r="G5" s="199">
        <v>2952014</v>
      </c>
      <c r="H5" s="199">
        <v>1198600</v>
      </c>
      <c r="I5" s="199"/>
      <c r="J5" s="199"/>
    </row>
    <row r="6" spans="1:10" ht="19.5" thickBot="1">
      <c r="A6" s="316"/>
      <c r="B6" s="25"/>
      <c r="C6" s="200" t="s">
        <v>15</v>
      </c>
      <c r="D6" s="201" t="s">
        <v>191</v>
      </c>
      <c r="E6" s="202">
        <f>SUM(G6:H6)</f>
        <v>4150614</v>
      </c>
      <c r="F6" s="202">
        <f>F5</f>
        <v>0</v>
      </c>
      <c r="G6" s="202">
        <f>G5</f>
        <v>2952014</v>
      </c>
      <c r="H6" s="202">
        <f>H5</f>
        <v>1198600</v>
      </c>
      <c r="I6" s="202">
        <v>0</v>
      </c>
      <c r="J6" s="202">
        <v>0</v>
      </c>
    </row>
    <row r="7" spans="1:10" ht="12.75">
      <c r="A7" s="30"/>
      <c r="B7" s="203"/>
      <c r="C7" s="204"/>
      <c r="D7" s="205"/>
      <c r="E7" s="206"/>
      <c r="F7" s="207"/>
      <c r="G7" s="207"/>
      <c r="H7" s="207"/>
      <c r="I7" s="207"/>
      <c r="J7" s="207"/>
    </row>
    <row r="8" spans="1:10" ht="12.75">
      <c r="A8" s="314" t="s">
        <v>17</v>
      </c>
      <c r="B8" s="209" t="s">
        <v>12</v>
      </c>
      <c r="C8" s="209" t="s">
        <v>19</v>
      </c>
      <c r="D8" s="210" t="s">
        <v>188</v>
      </c>
      <c r="E8" s="198">
        <f>SUM(F8:H8)</f>
        <v>3521959.24</v>
      </c>
      <c r="F8" s="198">
        <f>SUM(F9:F21)</f>
        <v>0</v>
      </c>
      <c r="G8" s="198">
        <f>SUM(G9:G21)</f>
        <v>2525359.24</v>
      </c>
      <c r="H8" s="198">
        <f>SUM(H9:H21)</f>
        <v>996600</v>
      </c>
      <c r="I8" s="198"/>
      <c r="J8" s="198"/>
    </row>
    <row r="9" spans="1:10" ht="12.75">
      <c r="A9" s="315"/>
      <c r="B9" s="211">
        <v>60303</v>
      </c>
      <c r="C9" s="211"/>
      <c r="D9" s="212" t="s">
        <v>132</v>
      </c>
      <c r="E9" s="198">
        <f>SUM(F9:H9)</f>
        <v>396000</v>
      </c>
      <c r="F9" s="199"/>
      <c r="G9" s="199">
        <v>0</v>
      </c>
      <c r="H9" s="199">
        <v>396000</v>
      </c>
      <c r="I9" s="199"/>
      <c r="J9" s="199"/>
    </row>
    <row r="10" spans="1:10" ht="12.75">
      <c r="A10" s="315"/>
      <c r="B10" s="211">
        <v>60303</v>
      </c>
      <c r="C10" s="211"/>
      <c r="D10" s="212" t="s">
        <v>133</v>
      </c>
      <c r="E10" s="198">
        <f aca="true" t="shared" si="0" ref="E10:E21">SUM(F10:H10)</f>
        <v>264666</v>
      </c>
      <c r="F10" s="199"/>
      <c r="G10" s="199">
        <v>54666</v>
      </c>
      <c r="H10" s="199">
        <v>210000</v>
      </c>
      <c r="I10" s="199"/>
      <c r="J10" s="199"/>
    </row>
    <row r="11" spans="1:10" ht="12.75">
      <c r="A11" s="315"/>
      <c r="B11" s="211">
        <v>60303</v>
      </c>
      <c r="C11" s="211" t="s">
        <v>159</v>
      </c>
      <c r="D11" s="212" t="s">
        <v>160</v>
      </c>
      <c r="E11" s="198">
        <f t="shared" si="0"/>
        <v>191257.24</v>
      </c>
      <c r="F11" s="199"/>
      <c r="G11" s="199">
        <v>191257.24</v>
      </c>
      <c r="H11" s="199">
        <v>0</v>
      </c>
      <c r="I11" s="199"/>
      <c r="J11" s="199"/>
    </row>
    <row r="12" spans="1:10" ht="12.75">
      <c r="A12" s="315"/>
      <c r="B12" s="211">
        <v>60303</v>
      </c>
      <c r="C12" s="211" t="s">
        <v>161</v>
      </c>
      <c r="D12" s="212" t="s">
        <v>182</v>
      </c>
      <c r="E12" s="198">
        <f t="shared" si="0"/>
        <v>148078.96</v>
      </c>
      <c r="F12" s="199"/>
      <c r="G12" s="199">
        <v>148078.96</v>
      </c>
      <c r="H12" s="199">
        <v>0</v>
      </c>
      <c r="I12" s="199"/>
      <c r="J12" s="199"/>
    </row>
    <row r="13" spans="1:10" ht="12.75">
      <c r="A13" s="315"/>
      <c r="B13" s="211">
        <v>60303</v>
      </c>
      <c r="C13" s="211" t="s">
        <v>162</v>
      </c>
      <c r="D13" s="212" t="s">
        <v>183</v>
      </c>
      <c r="E13" s="198">
        <f t="shared" si="0"/>
        <v>56438.04</v>
      </c>
      <c r="F13" s="199"/>
      <c r="G13" s="199">
        <v>56438.04</v>
      </c>
      <c r="H13" s="199">
        <v>0</v>
      </c>
      <c r="I13" s="199"/>
      <c r="J13" s="199"/>
    </row>
    <row r="14" spans="1:10" ht="12.75">
      <c r="A14" s="315"/>
      <c r="B14" s="211">
        <v>60303</v>
      </c>
      <c r="C14" s="211"/>
      <c r="D14" s="212" t="s">
        <v>198</v>
      </c>
      <c r="E14" s="198">
        <f t="shared" si="0"/>
        <v>659520</v>
      </c>
      <c r="F14" s="199"/>
      <c r="G14" s="199">
        <v>659520</v>
      </c>
      <c r="H14" s="199">
        <v>0</v>
      </c>
      <c r="I14" s="199"/>
      <c r="J14" s="199"/>
    </row>
    <row r="15" spans="1:10" ht="12.75">
      <c r="A15" s="315"/>
      <c r="B15" s="211">
        <v>60303</v>
      </c>
      <c r="C15" s="211"/>
      <c r="D15" s="212" t="s">
        <v>199</v>
      </c>
      <c r="E15" s="198">
        <f t="shared" si="0"/>
        <v>64800</v>
      </c>
      <c r="F15" s="199"/>
      <c r="G15" s="2">
        <v>0</v>
      </c>
      <c r="H15" s="199">
        <v>64800</v>
      </c>
      <c r="I15" s="199"/>
      <c r="J15" s="199"/>
    </row>
    <row r="16" spans="1:10" ht="12.75">
      <c r="A16" s="315"/>
      <c r="B16" s="211">
        <v>60303</v>
      </c>
      <c r="C16" s="211"/>
      <c r="D16" s="212" t="s">
        <v>184</v>
      </c>
      <c r="E16" s="198">
        <f t="shared" si="0"/>
        <v>57600</v>
      </c>
      <c r="F16" s="199"/>
      <c r="G16" s="2">
        <v>0</v>
      </c>
      <c r="H16" s="199">
        <v>57600</v>
      </c>
      <c r="I16" s="199"/>
      <c r="J16" s="199"/>
    </row>
    <row r="17" spans="1:10" ht="12.75">
      <c r="A17" s="315"/>
      <c r="B17" s="211">
        <v>60303</v>
      </c>
      <c r="C17" s="211"/>
      <c r="D17" s="212" t="s">
        <v>185</v>
      </c>
      <c r="E17" s="198">
        <f t="shared" si="0"/>
        <v>540720</v>
      </c>
      <c r="F17" s="199"/>
      <c r="G17" s="199">
        <v>540720</v>
      </c>
      <c r="H17" s="199">
        <v>0</v>
      </c>
      <c r="I17" s="199"/>
      <c r="J17" s="199"/>
    </row>
    <row r="18" spans="1:10" ht="12.75">
      <c r="A18" s="315"/>
      <c r="B18" s="211">
        <v>60303</v>
      </c>
      <c r="C18" s="211"/>
      <c r="D18" s="212" t="s">
        <v>186</v>
      </c>
      <c r="E18" s="198">
        <f t="shared" si="0"/>
        <v>28800</v>
      </c>
      <c r="F18" s="199"/>
      <c r="G18" s="2">
        <v>0</v>
      </c>
      <c r="H18" s="199">
        <v>28800</v>
      </c>
      <c r="I18" s="199"/>
      <c r="J18" s="199"/>
    </row>
    <row r="19" spans="1:10" ht="12.75">
      <c r="A19" s="315"/>
      <c r="B19" s="211">
        <v>60303</v>
      </c>
      <c r="C19" s="211" t="s">
        <v>163</v>
      </c>
      <c r="D19" s="212" t="s">
        <v>187</v>
      </c>
      <c r="E19" s="198">
        <f t="shared" si="0"/>
        <v>402359</v>
      </c>
      <c r="F19" s="199"/>
      <c r="G19" s="199">
        <f>322359+80000</f>
        <v>402359</v>
      </c>
      <c r="H19" s="199">
        <v>0</v>
      </c>
      <c r="I19" s="199"/>
      <c r="J19" s="199"/>
    </row>
    <row r="20" spans="1:10" ht="12.75">
      <c r="A20" s="315"/>
      <c r="B20" s="211">
        <v>60303</v>
      </c>
      <c r="C20" s="213"/>
      <c r="D20" s="214" t="s">
        <v>200</v>
      </c>
      <c r="E20" s="198">
        <f t="shared" si="0"/>
        <v>472320</v>
      </c>
      <c r="F20" s="199"/>
      <c r="G20" s="199">
        <v>472320</v>
      </c>
      <c r="H20" s="199">
        <v>0</v>
      </c>
      <c r="I20" s="199"/>
      <c r="J20" s="199"/>
    </row>
    <row r="21" spans="1:10" ht="12.75">
      <c r="A21" s="315"/>
      <c r="B21" s="211">
        <v>60303</v>
      </c>
      <c r="C21" s="213"/>
      <c r="D21" s="214" t="s">
        <v>190</v>
      </c>
      <c r="E21" s="198">
        <f t="shared" si="0"/>
        <v>239400</v>
      </c>
      <c r="F21" s="199"/>
      <c r="G21" s="199">
        <v>0</v>
      </c>
      <c r="H21" s="199">
        <v>239400</v>
      </c>
      <c r="I21" s="199"/>
      <c r="J21" s="199"/>
    </row>
    <row r="22" spans="1:10" ht="13.5" thickBot="1">
      <c r="A22" s="315"/>
      <c r="B22" s="208"/>
      <c r="C22" s="209" t="s">
        <v>19</v>
      </c>
      <c r="D22" s="210" t="s">
        <v>189</v>
      </c>
      <c r="E22" s="202">
        <f>SUM(F22:H22)</f>
        <v>628654.68</v>
      </c>
      <c r="F22" s="202">
        <f>SUM(F23:F31)</f>
        <v>0</v>
      </c>
      <c r="G22" s="202">
        <f>SUM(G23:G31)</f>
        <v>426654.68000000005</v>
      </c>
      <c r="H22" s="202">
        <f>SUM(H23:H31)</f>
        <v>202000</v>
      </c>
      <c r="I22" s="210"/>
      <c r="J22" s="210"/>
    </row>
    <row r="23" spans="1:10" ht="12.75">
      <c r="A23" s="315"/>
      <c r="B23" s="211">
        <v>60301</v>
      </c>
      <c r="C23" s="211"/>
      <c r="D23" s="212" t="s">
        <v>134</v>
      </c>
      <c r="E23" s="198">
        <f>SUM(F23:H23)</f>
        <v>100000</v>
      </c>
      <c r="F23" s="199"/>
      <c r="G23" s="199">
        <v>100000</v>
      </c>
      <c r="H23" s="199">
        <v>0</v>
      </c>
      <c r="I23" s="199"/>
      <c r="J23" s="199"/>
    </row>
    <row r="24" spans="1:10" ht="12.75">
      <c r="A24" s="315"/>
      <c r="B24" s="211">
        <v>60301</v>
      </c>
      <c r="C24" s="211"/>
      <c r="D24" s="212" t="s">
        <v>201</v>
      </c>
      <c r="E24" s="198">
        <f aca="true" t="shared" si="1" ref="E24:E31">SUM(F24:H24)</f>
        <v>114000</v>
      </c>
      <c r="F24" s="199"/>
      <c r="G24" s="199">
        <v>0</v>
      </c>
      <c r="H24" s="199">
        <v>114000</v>
      </c>
      <c r="I24" s="199"/>
      <c r="J24" s="199"/>
    </row>
    <row r="25" spans="1:10" ht="12.75">
      <c r="A25" s="315"/>
      <c r="B25" s="211">
        <v>60301</v>
      </c>
      <c r="C25" s="211" t="s">
        <v>164</v>
      </c>
      <c r="D25" s="212" t="s">
        <v>202</v>
      </c>
      <c r="E25" s="198">
        <f t="shared" si="1"/>
        <v>77699.46</v>
      </c>
      <c r="F25" s="199"/>
      <c r="G25" s="199">
        <v>77699.46</v>
      </c>
      <c r="H25" s="199">
        <v>0</v>
      </c>
      <c r="I25" s="199"/>
      <c r="J25" s="199"/>
    </row>
    <row r="26" spans="1:10" ht="12.75">
      <c r="A26" s="315"/>
      <c r="B26" s="211">
        <v>60301</v>
      </c>
      <c r="C26" s="211" t="s">
        <v>165</v>
      </c>
      <c r="D26" s="212" t="s">
        <v>203</v>
      </c>
      <c r="E26" s="198">
        <f t="shared" si="1"/>
        <v>104955.22</v>
      </c>
      <c r="F26" s="199"/>
      <c r="G26" s="199">
        <v>104955.22</v>
      </c>
      <c r="H26" s="199">
        <v>0</v>
      </c>
      <c r="I26" s="199"/>
      <c r="J26" s="199"/>
    </row>
    <row r="27" spans="1:10" ht="12.75">
      <c r="A27" s="315"/>
      <c r="B27" s="211">
        <v>60301</v>
      </c>
      <c r="C27" s="211"/>
      <c r="D27" s="212" t="s">
        <v>204</v>
      </c>
      <c r="E27" s="198">
        <f t="shared" si="1"/>
        <v>42000</v>
      </c>
      <c r="F27" s="199"/>
      <c r="G27" s="199">
        <v>0</v>
      </c>
      <c r="H27" s="199">
        <v>42000</v>
      </c>
      <c r="I27" s="199"/>
      <c r="J27" s="199"/>
    </row>
    <row r="28" spans="1:10" ht="12.75">
      <c r="A28" s="315"/>
      <c r="B28" s="211">
        <v>60301</v>
      </c>
      <c r="C28" s="211"/>
      <c r="D28" s="212" t="s">
        <v>205</v>
      </c>
      <c r="E28" s="198">
        <f t="shared" si="1"/>
        <v>54000</v>
      </c>
      <c r="F28" s="199"/>
      <c r="G28" s="199">
        <v>54000</v>
      </c>
      <c r="H28" s="199">
        <v>0</v>
      </c>
      <c r="I28" s="199"/>
      <c r="J28" s="199"/>
    </row>
    <row r="29" spans="1:10" ht="12.75">
      <c r="A29" s="315"/>
      <c r="B29" s="211">
        <v>60301</v>
      </c>
      <c r="C29" s="211"/>
      <c r="D29" s="212" t="s">
        <v>206</v>
      </c>
      <c r="E29" s="198">
        <f t="shared" si="1"/>
        <v>46000</v>
      </c>
      <c r="F29" s="199"/>
      <c r="G29" s="199">
        <v>0</v>
      </c>
      <c r="H29" s="199">
        <v>46000</v>
      </c>
      <c r="I29" s="199"/>
      <c r="J29" s="199"/>
    </row>
    <row r="30" spans="1:10" ht="12.75">
      <c r="A30" s="315"/>
      <c r="B30" s="211">
        <v>60301</v>
      </c>
      <c r="C30" s="211"/>
      <c r="D30" s="212" t="s">
        <v>207</v>
      </c>
      <c r="E30" s="198">
        <f t="shared" si="1"/>
        <v>40000</v>
      </c>
      <c r="F30" s="199"/>
      <c r="G30" s="199">
        <v>40000</v>
      </c>
      <c r="H30" s="199">
        <v>0</v>
      </c>
      <c r="I30" s="199"/>
      <c r="J30" s="199"/>
    </row>
    <row r="31" spans="1:10" ht="12.75">
      <c r="A31" s="315"/>
      <c r="B31" s="211">
        <v>60301</v>
      </c>
      <c r="C31" s="211"/>
      <c r="D31" s="212" t="s">
        <v>135</v>
      </c>
      <c r="E31" s="198">
        <f t="shared" si="1"/>
        <v>50000</v>
      </c>
      <c r="F31" s="199"/>
      <c r="G31" s="199">
        <v>50000</v>
      </c>
      <c r="H31" s="199">
        <v>0</v>
      </c>
      <c r="I31" s="199"/>
      <c r="J31" s="199"/>
    </row>
    <row r="32" spans="1:10" ht="19.5" thickBot="1">
      <c r="A32" s="315"/>
      <c r="B32" s="211"/>
      <c r="C32" s="200" t="s">
        <v>38</v>
      </c>
      <c r="D32" s="201" t="s">
        <v>39</v>
      </c>
      <c r="E32" s="202">
        <f>E22+E8</f>
        <v>4150613.9200000004</v>
      </c>
      <c r="F32" s="202">
        <f>F22+F8</f>
        <v>0</v>
      </c>
      <c r="G32" s="202">
        <f>G22+G8</f>
        <v>2952013.9200000004</v>
      </c>
      <c r="H32" s="202">
        <f>H22+H8</f>
        <v>1198600</v>
      </c>
      <c r="I32" s="202"/>
      <c r="J32" s="202"/>
    </row>
    <row r="33" spans="1:10" ht="12.75">
      <c r="A33" s="315"/>
      <c r="B33" s="211"/>
      <c r="C33" s="215"/>
      <c r="D33" s="216"/>
      <c r="E33" s="206"/>
      <c r="F33" s="207"/>
      <c r="G33" s="207"/>
      <c r="H33" s="207"/>
      <c r="I33" s="207"/>
      <c r="J33" s="207"/>
    </row>
    <row r="34" spans="1:10" ht="12.75">
      <c r="A34" s="315"/>
      <c r="B34" s="211">
        <v>60303</v>
      </c>
      <c r="C34" s="199"/>
      <c r="D34" s="199" t="s">
        <v>248</v>
      </c>
      <c r="E34" s="199">
        <f>SUM(F34:H34)</f>
        <v>704391.8479999998</v>
      </c>
      <c r="F34" s="199"/>
      <c r="G34" s="199">
        <f>G8*1.2-G8</f>
        <v>505071.84799999977</v>
      </c>
      <c r="H34" s="199">
        <f>H8*1.2-H8</f>
        <v>199320</v>
      </c>
      <c r="I34" s="199"/>
      <c r="J34" s="199"/>
    </row>
    <row r="35" spans="1:10" ht="12.75">
      <c r="A35" s="315"/>
      <c r="B35" s="211">
        <v>60301</v>
      </c>
      <c r="C35" s="199"/>
      <c r="D35" s="199" t="s">
        <v>249</v>
      </c>
      <c r="E35" s="199">
        <f>SUM(F35:H35)</f>
        <v>125730.93599999999</v>
      </c>
      <c r="F35" s="199"/>
      <c r="G35" s="199">
        <f>G22*1.2-G22</f>
        <v>85330.93599999999</v>
      </c>
      <c r="H35" s="199">
        <f>H22*1.2-H22</f>
        <v>40400</v>
      </c>
      <c r="I35" s="199"/>
      <c r="J35" s="199"/>
    </row>
    <row r="36" spans="1:10" ht="19.5" thickBot="1">
      <c r="A36" s="315"/>
      <c r="B36" s="211"/>
      <c r="C36" s="200"/>
      <c r="D36" s="201" t="s">
        <v>250</v>
      </c>
      <c r="E36" s="202">
        <f>SUM(F36:H36)</f>
        <v>2028722.7839999998</v>
      </c>
      <c r="F36" s="202"/>
      <c r="G36" s="202">
        <f>SUM(G34:G35)</f>
        <v>590402.7839999998</v>
      </c>
      <c r="H36" s="202">
        <f>H32*1.2</f>
        <v>1438320</v>
      </c>
      <c r="I36" s="202"/>
      <c r="J36" s="202"/>
    </row>
    <row r="37" spans="1:10" ht="12.75">
      <c r="A37" s="315"/>
      <c r="B37" s="195"/>
      <c r="C37" s="217"/>
      <c r="D37" s="218"/>
      <c r="E37" s="199"/>
      <c r="F37" s="199"/>
      <c r="G37" s="199"/>
      <c r="H37" s="199"/>
      <c r="I37" s="199"/>
      <c r="J37" s="199"/>
    </row>
    <row r="38" spans="1:10" ht="19.5" thickBot="1">
      <c r="A38" s="317"/>
      <c r="B38" s="25"/>
      <c r="C38" s="200" t="s">
        <v>41</v>
      </c>
      <c r="D38" s="201" t="s">
        <v>42</v>
      </c>
      <c r="E38" s="219">
        <v>0</v>
      </c>
      <c r="F38" s="202">
        <v>0</v>
      </c>
      <c r="G38" s="202">
        <v>0</v>
      </c>
      <c r="H38" s="202">
        <v>0</v>
      </c>
      <c r="I38" s="202">
        <v>0</v>
      </c>
      <c r="J38" s="202">
        <v>0</v>
      </c>
    </row>
    <row r="39" spans="1:10" ht="12.75">
      <c r="A39" s="136"/>
      <c r="B39" s="203"/>
      <c r="C39" s="204"/>
      <c r="D39" s="205"/>
      <c r="E39" s="206"/>
      <c r="F39" s="207"/>
      <c r="G39" s="207"/>
      <c r="H39" s="207"/>
      <c r="I39" s="207"/>
      <c r="J39" s="207"/>
    </row>
    <row r="40" spans="1:10" ht="19.5" thickBot="1">
      <c r="A40" s="220" t="s">
        <v>43</v>
      </c>
      <c r="B40" s="221" t="s">
        <v>44</v>
      </c>
      <c r="C40" s="221"/>
      <c r="D40" s="222"/>
      <c r="E40" s="223">
        <f>E38+E36+E32</f>
        <v>6179336.704</v>
      </c>
      <c r="F40" s="223">
        <f>F38+F36+F32</f>
        <v>0</v>
      </c>
      <c r="G40" s="223">
        <f>G38+G36+G32</f>
        <v>3542416.704</v>
      </c>
      <c r="H40" s="223">
        <f>H38+H36+H32</f>
        <v>2636920</v>
      </c>
      <c r="I40" s="223"/>
      <c r="J40" s="223"/>
    </row>
    <row r="41" spans="1:10" ht="15" thickTop="1">
      <c r="A41" s="30"/>
      <c r="B41" s="203"/>
      <c r="C41" s="204"/>
      <c r="D41" s="205"/>
      <c r="E41" s="224"/>
      <c r="F41" s="225"/>
      <c r="G41" s="225"/>
      <c r="H41" s="225"/>
      <c r="I41" s="225"/>
      <c r="J41" s="225"/>
    </row>
  </sheetData>
  <mergeCells count="2">
    <mergeCell ref="A4:A6"/>
    <mergeCell ref="A8:A38"/>
  </mergeCells>
  <printOptions/>
  <pageMargins left="0.75" right="0.75" top="1" bottom="1" header="0" footer="0"/>
  <pageSetup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SheetLayoutView="75" workbookViewId="0" topLeftCell="A7">
      <selection activeCell="H17" sqref="H17"/>
    </sheetView>
  </sheetViews>
  <sheetFormatPr defaultColWidth="9.140625" defaultRowHeight="12.75"/>
  <cols>
    <col min="1" max="1" width="8.00390625" style="2" customWidth="1"/>
    <col min="2" max="2" width="7.00390625" style="2" customWidth="1"/>
    <col min="3" max="3" width="8.28125" style="2" customWidth="1"/>
    <col min="4" max="4" width="42.57421875" style="2" bestFit="1" customWidth="1"/>
    <col min="5" max="5" width="12.00390625" style="2" customWidth="1"/>
    <col min="6" max="6" width="9.140625" style="2" customWidth="1"/>
    <col min="7" max="7" width="9.57421875" style="2" customWidth="1"/>
    <col min="8" max="10" width="9.140625" style="2" customWidth="1"/>
    <col min="11" max="11" width="21.57421875" style="3" customWidth="1"/>
    <col min="12" max="12" width="16.8515625" style="2" customWidth="1"/>
    <col min="13" max="16384" width="9.140625" style="2" customWidth="1"/>
  </cols>
  <sheetData>
    <row r="1" ht="19.5" thickBot="1">
      <c r="A1" s="1" t="s">
        <v>0</v>
      </c>
    </row>
    <row r="2" spans="1:10" ht="18.75">
      <c r="A2" s="1" t="s">
        <v>1</v>
      </c>
      <c r="B2" s="4"/>
      <c r="C2" s="4"/>
      <c r="D2" s="5" t="s">
        <v>2</v>
      </c>
      <c r="E2" s="4"/>
      <c r="F2" s="5" t="s">
        <v>3</v>
      </c>
      <c r="G2" s="4"/>
      <c r="H2" s="4"/>
      <c r="I2" s="4"/>
      <c r="J2" s="7" t="s">
        <v>4</v>
      </c>
    </row>
    <row r="3" spans="1:10" ht="12.75">
      <c r="A3" s="8"/>
      <c r="B3" s="9" t="s">
        <v>5</v>
      </c>
      <c r="C3" s="10"/>
      <c r="D3" s="11"/>
      <c r="E3" s="12" t="s">
        <v>6</v>
      </c>
      <c r="F3" s="12" t="s">
        <v>91</v>
      </c>
      <c r="G3" s="12" t="s">
        <v>83</v>
      </c>
      <c r="H3" s="12">
        <v>2010</v>
      </c>
      <c r="I3" s="12">
        <v>2011</v>
      </c>
      <c r="J3" s="12">
        <v>2012</v>
      </c>
    </row>
    <row r="4" spans="1:10" ht="13.5" thickBot="1">
      <c r="A4" s="318" t="s">
        <v>10</v>
      </c>
      <c r="B4" s="14" t="s">
        <v>11</v>
      </c>
      <c r="C4" s="15" t="s">
        <v>12</v>
      </c>
      <c r="D4" s="16" t="s">
        <v>13</v>
      </c>
      <c r="E4" s="147" t="s">
        <v>266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</row>
    <row r="5" spans="1:11" s="24" customFormat="1" ht="12.75" thickTop="1">
      <c r="A5" s="319"/>
      <c r="B5" s="17"/>
      <c r="C5" s="18"/>
      <c r="D5" s="19" t="s">
        <v>262</v>
      </c>
      <c r="E5" s="20">
        <f>SUM(F5:J5)</f>
        <v>216230</v>
      </c>
      <c r="F5" s="21"/>
      <c r="G5" s="22">
        <v>216230</v>
      </c>
      <c r="H5" s="22">
        <v>0</v>
      </c>
      <c r="I5" s="22">
        <v>0</v>
      </c>
      <c r="J5" s="22">
        <v>0</v>
      </c>
      <c r="K5" s="23"/>
    </row>
    <row r="6" spans="1:10" ht="19.5" thickBot="1">
      <c r="A6" s="320"/>
      <c r="B6" s="25"/>
      <c r="C6" s="26" t="s">
        <v>15</v>
      </c>
      <c r="D6" s="27" t="s">
        <v>16</v>
      </c>
      <c r="E6" s="28">
        <f>SUM(F6:J6)</f>
        <v>216230</v>
      </c>
      <c r="F6" s="28">
        <f>SUM(F5:F5)</f>
        <v>0</v>
      </c>
      <c r="G6" s="28">
        <f>SUM(G5:G5)</f>
        <v>216230</v>
      </c>
      <c r="H6" s="28">
        <f>SUM(H5:H5)</f>
        <v>0</v>
      </c>
      <c r="I6" s="28">
        <v>0</v>
      </c>
      <c r="J6" s="28">
        <v>0</v>
      </c>
    </row>
    <row r="7" spans="1:11" ht="12.75">
      <c r="A7" s="30"/>
      <c r="B7" s="31"/>
      <c r="C7" s="32"/>
      <c r="D7" s="33"/>
      <c r="E7" s="34"/>
      <c r="F7" s="35"/>
      <c r="G7" s="35"/>
      <c r="H7" s="35"/>
      <c r="I7" s="35"/>
      <c r="J7" s="35"/>
      <c r="K7" s="37"/>
    </row>
    <row r="8" spans="1:11" ht="13.5" thickBot="1">
      <c r="A8" s="318" t="s">
        <v>17</v>
      </c>
      <c r="B8" s="14" t="s">
        <v>11</v>
      </c>
      <c r="C8" s="15" t="s">
        <v>12</v>
      </c>
      <c r="D8" s="38" t="s">
        <v>20</v>
      </c>
      <c r="E8" s="38"/>
      <c r="F8" s="38"/>
      <c r="G8" s="38"/>
      <c r="H8" s="38"/>
      <c r="I8" s="38"/>
      <c r="J8" s="38"/>
      <c r="K8" s="37"/>
    </row>
    <row r="9" spans="1:11" ht="13.5" customHeight="1" thickTop="1">
      <c r="A9" s="319"/>
      <c r="B9" s="322" t="s">
        <v>255</v>
      </c>
      <c r="C9" s="58">
        <v>60105</v>
      </c>
      <c r="D9" s="59" t="s">
        <v>34</v>
      </c>
      <c r="E9" s="42">
        <f aca="true" t="shared" si="0" ref="E9:E41">SUM(F9:J9)</f>
        <v>686000</v>
      </c>
      <c r="F9" s="60"/>
      <c r="G9" s="60">
        <v>136000</v>
      </c>
      <c r="H9" s="60">
        <v>150000</v>
      </c>
      <c r="I9" s="60">
        <v>200000</v>
      </c>
      <c r="J9" s="60">
        <v>200000</v>
      </c>
      <c r="K9" s="49"/>
    </row>
    <row r="10" spans="1:11" ht="12.75">
      <c r="A10" s="319"/>
      <c r="B10" s="319"/>
      <c r="C10" s="58">
        <v>60106</v>
      </c>
      <c r="D10" s="59" t="s">
        <v>33</v>
      </c>
      <c r="E10" s="42">
        <f t="shared" si="0"/>
        <v>175000</v>
      </c>
      <c r="F10" s="60"/>
      <c r="G10" s="60">
        <v>75000</v>
      </c>
      <c r="H10" s="60">
        <v>100000</v>
      </c>
      <c r="I10" s="60"/>
      <c r="J10" s="60"/>
      <c r="K10" s="49"/>
    </row>
    <row r="11" spans="1:11" s="48" customFormat="1" ht="12.75">
      <c r="A11" s="319"/>
      <c r="B11" s="319"/>
      <c r="C11" s="58">
        <v>60107</v>
      </c>
      <c r="D11" s="59" t="s">
        <v>253</v>
      </c>
      <c r="E11" s="42">
        <f t="shared" si="0"/>
        <v>46000</v>
      </c>
      <c r="F11" s="60"/>
      <c r="G11" s="60">
        <v>16000</v>
      </c>
      <c r="H11" s="60">
        <v>30000</v>
      </c>
      <c r="I11" s="60"/>
      <c r="J11" s="60"/>
      <c r="K11" s="49"/>
    </row>
    <row r="12" spans="1:11" s="48" customFormat="1" ht="12.75">
      <c r="A12" s="319"/>
      <c r="B12" s="319"/>
      <c r="C12" s="58">
        <v>60108</v>
      </c>
      <c r="D12" s="59" t="s">
        <v>35</v>
      </c>
      <c r="E12" s="42">
        <f t="shared" si="0"/>
        <v>8000</v>
      </c>
      <c r="F12" s="60"/>
      <c r="G12" s="60">
        <v>8000</v>
      </c>
      <c r="H12" s="60"/>
      <c r="I12" s="60"/>
      <c r="J12" s="60"/>
      <c r="K12" s="49"/>
    </row>
    <row r="13" spans="1:11" ht="12.75">
      <c r="A13" s="319"/>
      <c r="B13" s="319"/>
      <c r="C13" s="58">
        <v>60109</v>
      </c>
      <c r="D13" s="59" t="s">
        <v>36</v>
      </c>
      <c r="E13" s="42">
        <f t="shared" si="0"/>
        <v>20000</v>
      </c>
      <c r="F13" s="60"/>
      <c r="G13" s="60">
        <v>20000</v>
      </c>
      <c r="H13" s="60"/>
      <c r="I13" s="60"/>
      <c r="J13" s="60"/>
      <c r="K13" s="49"/>
    </row>
    <row r="14" spans="1:11" ht="12.75">
      <c r="A14" s="319"/>
      <c r="B14" s="320"/>
      <c r="C14" s="58">
        <v>60118</v>
      </c>
      <c r="D14" s="59" t="s">
        <v>254</v>
      </c>
      <c r="E14" s="42">
        <f t="shared" si="0"/>
        <v>4384.18</v>
      </c>
      <c r="F14" s="60"/>
      <c r="G14" s="60">
        <v>4384.18</v>
      </c>
      <c r="H14" s="60"/>
      <c r="I14" s="60"/>
      <c r="J14" s="60"/>
      <c r="K14" s="49"/>
    </row>
    <row r="15" spans="1:13" s="48" customFormat="1" ht="12.75">
      <c r="A15" s="319"/>
      <c r="B15" s="17"/>
      <c r="C15" s="40">
        <v>60202</v>
      </c>
      <c r="D15" s="45" t="s">
        <v>26</v>
      </c>
      <c r="E15" s="42">
        <f t="shared" si="0"/>
        <v>402000</v>
      </c>
      <c r="F15" s="46"/>
      <c r="G15" s="46">
        <v>402000</v>
      </c>
      <c r="H15" s="46"/>
      <c r="I15" s="46"/>
      <c r="J15" s="46"/>
      <c r="K15" s="78"/>
      <c r="M15" s="2"/>
    </row>
    <row r="16" spans="1:13" s="48" customFormat="1" ht="12.75">
      <c r="A16" s="319"/>
      <c r="B16" s="57"/>
      <c r="C16" s="40">
        <v>60203</v>
      </c>
      <c r="D16" s="44" t="s">
        <v>25</v>
      </c>
      <c r="E16" s="42">
        <f t="shared" si="0"/>
        <v>3167000</v>
      </c>
      <c r="F16" s="43"/>
      <c r="G16" s="43">
        <v>1067000</v>
      </c>
      <c r="H16" s="43">
        <v>700000</v>
      </c>
      <c r="I16" s="43">
        <v>700000</v>
      </c>
      <c r="J16" s="43">
        <v>700000</v>
      </c>
      <c r="K16" s="47"/>
      <c r="L16" s="2"/>
      <c r="M16" s="2"/>
    </row>
    <row r="17" spans="1:13" s="48" customFormat="1" ht="12.75">
      <c r="A17" s="319"/>
      <c r="B17" s="57"/>
      <c r="C17" s="40">
        <v>60204</v>
      </c>
      <c r="D17" s="44" t="s">
        <v>62</v>
      </c>
      <c r="E17" s="42">
        <f t="shared" si="0"/>
        <v>125972.49</v>
      </c>
      <c r="F17" s="43"/>
      <c r="G17" s="43">
        <v>67972.49</v>
      </c>
      <c r="H17" s="43">
        <v>58000</v>
      </c>
      <c r="I17" s="43"/>
      <c r="J17" s="43"/>
      <c r="K17" s="47"/>
      <c r="L17" s="2"/>
      <c r="M17" s="2"/>
    </row>
    <row r="18" spans="1:13" s="48" customFormat="1" ht="12.75">
      <c r="A18" s="319"/>
      <c r="B18" s="17"/>
      <c r="C18" s="40">
        <v>60205</v>
      </c>
      <c r="D18" s="44" t="s">
        <v>27</v>
      </c>
      <c r="E18" s="42">
        <f t="shared" si="0"/>
        <v>1410000</v>
      </c>
      <c r="F18" s="43"/>
      <c r="G18" s="43">
        <v>370000</v>
      </c>
      <c r="H18" s="43">
        <v>1040000</v>
      </c>
      <c r="I18" s="43"/>
      <c r="J18" s="43"/>
      <c r="K18" s="47"/>
      <c r="L18" s="2"/>
      <c r="M18" s="2"/>
    </row>
    <row r="19" spans="1:13" s="48" customFormat="1" ht="12.75">
      <c r="A19" s="319"/>
      <c r="B19" s="57"/>
      <c r="C19" s="40">
        <v>60207</v>
      </c>
      <c r="D19" s="44" t="s">
        <v>256</v>
      </c>
      <c r="E19" s="42">
        <f t="shared" si="0"/>
        <v>270000</v>
      </c>
      <c r="F19" s="43"/>
      <c r="G19" s="43">
        <v>20000</v>
      </c>
      <c r="H19" s="43">
        <v>250000</v>
      </c>
      <c r="I19" s="43"/>
      <c r="J19" s="43"/>
      <c r="K19" s="47"/>
      <c r="L19" s="2"/>
      <c r="M19" s="2"/>
    </row>
    <row r="20" spans="1:11" s="48" customFormat="1" ht="12.75">
      <c r="A20" s="319"/>
      <c r="B20" s="81"/>
      <c r="C20" s="40">
        <v>60209</v>
      </c>
      <c r="D20" s="45" t="s">
        <v>29</v>
      </c>
      <c r="E20" s="42">
        <f t="shared" si="0"/>
        <v>50000</v>
      </c>
      <c r="F20" s="46"/>
      <c r="G20" s="46">
        <v>50000</v>
      </c>
      <c r="H20" s="46"/>
      <c r="I20" s="46"/>
      <c r="J20" s="46"/>
      <c r="K20" s="83"/>
    </row>
    <row r="21" spans="1:13" s="48" customFormat="1" ht="12.75">
      <c r="A21" s="319"/>
      <c r="B21" s="81"/>
      <c r="C21" s="40">
        <v>60210</v>
      </c>
      <c r="D21" s="51" t="s">
        <v>24</v>
      </c>
      <c r="E21" s="42">
        <f t="shared" si="0"/>
        <v>420000</v>
      </c>
      <c r="F21" s="52"/>
      <c r="G21" s="52">
        <v>420000</v>
      </c>
      <c r="H21" s="52"/>
      <c r="I21" s="52"/>
      <c r="J21" s="52"/>
      <c r="K21" s="47"/>
      <c r="L21" s="54"/>
      <c r="M21" s="2"/>
    </row>
    <row r="22" spans="1:13" s="48" customFormat="1" ht="12.75">
      <c r="A22" s="319"/>
      <c r="B22" s="81"/>
      <c r="C22" s="40">
        <v>60223</v>
      </c>
      <c r="D22" s="79" t="s">
        <v>257</v>
      </c>
      <c r="E22" s="42">
        <f t="shared" si="0"/>
        <v>1000</v>
      </c>
      <c r="F22" s="80"/>
      <c r="G22" s="80">
        <v>1000</v>
      </c>
      <c r="H22" s="80"/>
      <c r="I22" s="80"/>
      <c r="J22" s="80"/>
      <c r="K22" s="47"/>
      <c r="L22" s="54"/>
      <c r="M22" s="2"/>
    </row>
    <row r="23" spans="1:13" s="48" customFormat="1" ht="12.75">
      <c r="A23" s="319"/>
      <c r="B23" s="17"/>
      <c r="C23" s="40">
        <v>60224</v>
      </c>
      <c r="D23" s="45" t="s">
        <v>30</v>
      </c>
      <c r="E23" s="42">
        <f t="shared" si="0"/>
        <v>60000</v>
      </c>
      <c r="F23" s="46"/>
      <c r="G23" s="46">
        <v>60000</v>
      </c>
      <c r="H23" s="46"/>
      <c r="I23" s="46"/>
      <c r="J23" s="46"/>
      <c r="K23" s="49"/>
      <c r="M23" s="2"/>
    </row>
    <row r="24" spans="1:13" s="48" customFormat="1" ht="12.75">
      <c r="A24" s="319"/>
      <c r="B24" s="17"/>
      <c r="C24" s="40">
        <v>60225</v>
      </c>
      <c r="D24" s="59" t="s">
        <v>63</v>
      </c>
      <c r="E24" s="42">
        <f t="shared" si="0"/>
        <v>142459</v>
      </c>
      <c r="F24" s="60"/>
      <c r="G24" s="60">
        <v>142459</v>
      </c>
      <c r="H24" s="60"/>
      <c r="I24" s="60"/>
      <c r="J24" s="60"/>
      <c r="K24" s="49"/>
      <c r="M24" s="2"/>
    </row>
    <row r="25" spans="1:13" s="48" customFormat="1" ht="12.75">
      <c r="A25" s="319"/>
      <c r="B25" s="17"/>
      <c r="C25" s="40">
        <v>60226</v>
      </c>
      <c r="D25" s="59" t="s">
        <v>258</v>
      </c>
      <c r="E25" s="42">
        <f t="shared" si="0"/>
        <v>2282.94</v>
      </c>
      <c r="F25" s="60"/>
      <c r="G25" s="60">
        <v>2282.94</v>
      </c>
      <c r="H25" s="60"/>
      <c r="I25" s="60"/>
      <c r="J25" s="60"/>
      <c r="K25" s="49"/>
      <c r="M25" s="2"/>
    </row>
    <row r="26" spans="1:13" s="48" customFormat="1" ht="13.5" thickBot="1">
      <c r="A26" s="319"/>
      <c r="B26" s="17"/>
      <c r="C26" s="40">
        <v>60239</v>
      </c>
      <c r="D26" s="45" t="s">
        <v>31</v>
      </c>
      <c r="E26" s="42">
        <f t="shared" si="0"/>
        <v>40000</v>
      </c>
      <c r="F26" s="46"/>
      <c r="G26" s="46">
        <v>40000</v>
      </c>
      <c r="H26" s="46"/>
      <c r="I26" s="46"/>
      <c r="J26" s="46"/>
      <c r="K26" s="49"/>
      <c r="M26" s="2"/>
    </row>
    <row r="27" spans="1:12" s="48" customFormat="1" ht="13.5" thickTop="1">
      <c r="A27" s="319"/>
      <c r="B27" s="322" t="s">
        <v>259</v>
      </c>
      <c r="C27" s="40">
        <v>60262</v>
      </c>
      <c r="D27" s="45" t="s">
        <v>21</v>
      </c>
      <c r="E27" s="42">
        <f t="shared" si="0"/>
        <v>126840</v>
      </c>
      <c r="F27" s="46"/>
      <c r="G27" s="46">
        <v>126840</v>
      </c>
      <c r="H27" s="46"/>
      <c r="I27" s="46"/>
      <c r="J27" s="46"/>
      <c r="K27" s="47"/>
      <c r="L27" s="2"/>
    </row>
    <row r="28" spans="1:13" s="48" customFormat="1" ht="12.75">
      <c r="A28" s="319"/>
      <c r="B28" s="319"/>
      <c r="C28" s="40">
        <v>60262</v>
      </c>
      <c r="D28" s="45" t="s">
        <v>22</v>
      </c>
      <c r="E28" s="42">
        <f t="shared" si="0"/>
        <v>416353.42</v>
      </c>
      <c r="F28" s="46"/>
      <c r="G28" s="46">
        <v>336353.42</v>
      </c>
      <c r="H28" s="46">
        <v>80000</v>
      </c>
      <c r="I28" s="46"/>
      <c r="J28" s="46"/>
      <c r="K28" s="49"/>
      <c r="M28" s="2"/>
    </row>
    <row r="29" spans="1:13" s="48" customFormat="1" ht="12.75">
      <c r="A29" s="319"/>
      <c r="B29" s="319"/>
      <c r="C29" s="40">
        <v>60262</v>
      </c>
      <c r="D29" s="50" t="s">
        <v>23</v>
      </c>
      <c r="E29" s="42">
        <f t="shared" si="0"/>
        <v>7000</v>
      </c>
      <c r="F29" s="22"/>
      <c r="G29" s="22">
        <v>7000</v>
      </c>
      <c r="H29" s="22"/>
      <c r="I29" s="22"/>
      <c r="J29" s="22"/>
      <c r="K29" s="3"/>
      <c r="L29" s="2"/>
      <c r="M29" s="2"/>
    </row>
    <row r="30" spans="1:13" s="48" customFormat="1" ht="12.75">
      <c r="A30" s="319"/>
      <c r="B30" s="17"/>
      <c r="C30" s="40">
        <v>60301</v>
      </c>
      <c r="D30" s="44" t="s">
        <v>28</v>
      </c>
      <c r="E30" s="42">
        <f t="shared" si="0"/>
        <v>251976.87</v>
      </c>
      <c r="F30" s="43"/>
      <c r="G30" s="43">
        <v>251976.87</v>
      </c>
      <c r="H30" s="43"/>
      <c r="I30" s="43"/>
      <c r="J30" s="43"/>
      <c r="K30" s="3"/>
      <c r="L30" s="53"/>
      <c r="M30" s="2"/>
    </row>
    <row r="31" spans="1:13" s="48" customFormat="1" ht="12.75">
      <c r="A31" s="319"/>
      <c r="B31" s="17"/>
      <c r="C31" s="40">
        <v>60301</v>
      </c>
      <c r="D31" s="82" t="s">
        <v>64</v>
      </c>
      <c r="E31" s="42">
        <f t="shared" si="0"/>
        <v>85000</v>
      </c>
      <c r="F31" s="43"/>
      <c r="G31" s="43">
        <v>85000</v>
      </c>
      <c r="H31" s="43"/>
      <c r="I31" s="43"/>
      <c r="J31" s="43"/>
      <c r="L31" s="2"/>
      <c r="M31" s="2"/>
    </row>
    <row r="32" spans="1:12" s="48" customFormat="1" ht="12.75">
      <c r="A32" s="319"/>
      <c r="B32" s="17"/>
      <c r="C32" s="40">
        <v>60303</v>
      </c>
      <c r="D32" s="40" t="s">
        <v>73</v>
      </c>
      <c r="E32" s="42">
        <f t="shared" si="0"/>
        <v>5945</v>
      </c>
      <c r="F32" s="43"/>
      <c r="G32" s="43">
        <v>5945</v>
      </c>
      <c r="H32" s="43"/>
      <c r="I32" s="43"/>
      <c r="J32" s="43"/>
      <c r="K32" s="3"/>
      <c r="L32" s="54"/>
    </row>
    <row r="33" spans="1:12" s="48" customFormat="1" ht="12.75">
      <c r="A33" s="319"/>
      <c r="B33" s="17"/>
      <c r="C33" s="40">
        <v>60700</v>
      </c>
      <c r="D33" s="59" t="s">
        <v>37</v>
      </c>
      <c r="E33" s="42">
        <f t="shared" si="0"/>
        <v>80000</v>
      </c>
      <c r="F33" s="60"/>
      <c r="G33" s="60">
        <v>80000</v>
      </c>
      <c r="H33" s="60"/>
      <c r="I33" s="60"/>
      <c r="J33" s="60"/>
      <c r="K33" s="49"/>
      <c r="L33" s="54"/>
    </row>
    <row r="34" spans="1:12" s="48" customFormat="1" ht="16.5" customHeight="1">
      <c r="A34" s="319"/>
      <c r="B34" s="17"/>
      <c r="C34" s="40">
        <v>60800</v>
      </c>
      <c r="D34" s="45" t="s">
        <v>32</v>
      </c>
      <c r="E34" s="42">
        <f t="shared" si="0"/>
        <v>188000</v>
      </c>
      <c r="F34" s="46"/>
      <c r="G34" s="46">
        <v>101000</v>
      </c>
      <c r="H34" s="46">
        <v>87000</v>
      </c>
      <c r="I34" s="46"/>
      <c r="J34" s="46"/>
      <c r="K34" s="49"/>
      <c r="L34" s="83" t="s">
        <v>74</v>
      </c>
    </row>
    <row r="35" spans="1:12" s="48" customFormat="1" ht="12.75">
      <c r="A35" s="319"/>
      <c r="B35" s="17"/>
      <c r="C35" s="40">
        <v>61000</v>
      </c>
      <c r="D35" s="59" t="s">
        <v>75</v>
      </c>
      <c r="E35" s="42">
        <f t="shared" si="0"/>
        <v>266369.69</v>
      </c>
      <c r="F35" s="60"/>
      <c r="G35" s="60">
        <v>266369.69</v>
      </c>
      <c r="H35" s="60"/>
      <c r="I35" s="60"/>
      <c r="J35" s="60"/>
      <c r="K35" s="49"/>
      <c r="L35" s="83"/>
    </row>
    <row r="36" spans="1:12" s="48" customFormat="1" ht="14.25" customHeight="1">
      <c r="A36" s="319"/>
      <c r="B36" s="17"/>
      <c r="C36" s="40">
        <v>61100</v>
      </c>
      <c r="D36" s="41" t="s">
        <v>260</v>
      </c>
      <c r="E36" s="42">
        <f t="shared" si="0"/>
        <v>284601.25</v>
      </c>
      <c r="F36" s="43"/>
      <c r="G36" s="43">
        <v>92771.44</v>
      </c>
      <c r="H36" s="43">
        <v>191829.81</v>
      </c>
      <c r="I36" s="43"/>
      <c r="J36" s="43"/>
      <c r="K36" s="37"/>
      <c r="L36" s="83"/>
    </row>
    <row r="37" spans="1:11" s="48" customFormat="1" ht="12.75">
      <c r="A37" s="319"/>
      <c r="B37" s="17"/>
      <c r="C37" s="40">
        <v>61100</v>
      </c>
      <c r="D37" s="59" t="s">
        <v>76</v>
      </c>
      <c r="E37" s="42">
        <f t="shared" si="0"/>
        <v>12493.29</v>
      </c>
      <c r="F37" s="60"/>
      <c r="G37" s="60">
        <v>12493.29</v>
      </c>
      <c r="H37" s="60"/>
      <c r="I37" s="60"/>
      <c r="J37" s="60"/>
      <c r="K37" s="49"/>
    </row>
    <row r="38" spans="1:11" s="48" customFormat="1" ht="12.75">
      <c r="A38" s="319"/>
      <c r="B38" s="17"/>
      <c r="C38" s="40">
        <v>61200</v>
      </c>
      <c r="D38" s="59" t="s">
        <v>77</v>
      </c>
      <c r="E38" s="42">
        <f t="shared" si="0"/>
        <v>0</v>
      </c>
      <c r="F38" s="60"/>
      <c r="G38" s="60"/>
      <c r="H38" s="60"/>
      <c r="I38" s="60"/>
      <c r="J38" s="60"/>
      <c r="K38" s="49"/>
    </row>
    <row r="39" spans="1:11" s="48" customFormat="1" ht="12.75">
      <c r="A39" s="319"/>
      <c r="B39" s="17"/>
      <c r="C39" s="40">
        <v>61200</v>
      </c>
      <c r="D39" s="55" t="s">
        <v>78</v>
      </c>
      <c r="E39" s="42">
        <f t="shared" si="0"/>
        <v>16000</v>
      </c>
      <c r="F39" s="52"/>
      <c r="G39" s="52">
        <v>16000</v>
      </c>
      <c r="H39" s="52"/>
      <c r="I39" s="52"/>
      <c r="J39" s="52"/>
      <c r="K39" s="56"/>
    </row>
    <row r="40" spans="1:11" s="48" customFormat="1" ht="12.75">
      <c r="A40" s="319"/>
      <c r="B40" s="17"/>
      <c r="C40" s="40">
        <v>61200</v>
      </c>
      <c r="D40" s="55" t="s">
        <v>261</v>
      </c>
      <c r="E40" s="42">
        <f t="shared" si="0"/>
        <v>119653</v>
      </c>
      <c r="F40" s="52"/>
      <c r="G40" s="52">
        <v>119653</v>
      </c>
      <c r="H40" s="52"/>
      <c r="I40" s="52"/>
      <c r="J40" s="52"/>
      <c r="K40" s="56"/>
    </row>
    <row r="41" spans="1:11" s="48" customFormat="1" ht="12.75">
      <c r="A41" s="319"/>
      <c r="B41" s="17"/>
      <c r="C41" s="40">
        <v>61200</v>
      </c>
      <c r="D41" s="84" t="s">
        <v>79</v>
      </c>
      <c r="E41" s="42">
        <f t="shared" si="0"/>
        <v>69346.53</v>
      </c>
      <c r="F41" s="80"/>
      <c r="G41" s="80">
        <v>69346.53</v>
      </c>
      <c r="H41" s="80"/>
      <c r="I41" s="80"/>
      <c r="J41" s="80"/>
      <c r="K41" s="56"/>
    </row>
    <row r="42" spans="1:11" s="48" customFormat="1" ht="19.5" thickBot="1">
      <c r="A42" s="319"/>
      <c r="B42" s="17"/>
      <c r="C42" s="26" t="s">
        <v>38</v>
      </c>
      <c r="D42" s="27" t="s">
        <v>39</v>
      </c>
      <c r="E42" s="28">
        <f aca="true" t="shared" si="1" ref="E42:J42">SUM(E9:E41)</f>
        <v>8959677.659999998</v>
      </c>
      <c r="F42" s="28">
        <f t="shared" si="1"/>
        <v>0</v>
      </c>
      <c r="G42" s="28">
        <f t="shared" si="1"/>
        <v>4472847.850000001</v>
      </c>
      <c r="H42" s="28">
        <f t="shared" si="1"/>
        <v>2686829.81</v>
      </c>
      <c r="I42" s="28">
        <f t="shared" si="1"/>
        <v>900000</v>
      </c>
      <c r="J42" s="28">
        <f t="shared" si="1"/>
        <v>900000</v>
      </c>
      <c r="K42" s="3"/>
    </row>
    <row r="43" spans="1:11" s="48" customFormat="1" ht="19.5" thickBot="1">
      <c r="A43" s="319"/>
      <c r="B43" s="17"/>
      <c r="C43" s="26" t="s">
        <v>41</v>
      </c>
      <c r="D43" s="27" t="s">
        <v>42</v>
      </c>
      <c r="E43" s="28"/>
      <c r="F43" s="28"/>
      <c r="G43" s="28"/>
      <c r="H43" s="28"/>
      <c r="I43" s="28"/>
      <c r="J43" s="28"/>
      <c r="K43" s="3"/>
    </row>
    <row r="44" spans="1:12" ht="12.75">
      <c r="A44" s="321"/>
      <c r="B44" s="25"/>
      <c r="C44" s="32"/>
      <c r="D44" s="33"/>
      <c r="E44" s="34"/>
      <c r="F44" s="35"/>
      <c r="G44" s="35"/>
      <c r="H44" s="35"/>
      <c r="I44" s="35"/>
      <c r="J44" s="35"/>
      <c r="L44" s="48"/>
    </row>
    <row r="45" spans="1:10" ht="19.5" thickBot="1">
      <c r="A45" s="73" t="s">
        <v>43</v>
      </c>
      <c r="B45" s="73" t="s">
        <v>44</v>
      </c>
      <c r="C45" s="73"/>
      <c r="D45" s="73"/>
      <c r="E45" s="74">
        <f aca="true" t="shared" si="2" ref="E45:J45">E6+E42+E43</f>
        <v>9175907.659999998</v>
      </c>
      <c r="F45" s="74">
        <f t="shared" si="2"/>
        <v>0</v>
      </c>
      <c r="G45" s="74">
        <f t="shared" si="2"/>
        <v>4689077.850000001</v>
      </c>
      <c r="H45" s="74">
        <f t="shared" si="2"/>
        <v>2686829.81</v>
      </c>
      <c r="I45" s="74">
        <f t="shared" si="2"/>
        <v>900000</v>
      </c>
      <c r="J45" s="74">
        <f t="shared" si="2"/>
        <v>900000</v>
      </c>
    </row>
    <row r="46" spans="5:10" ht="15" thickTop="1">
      <c r="E46" s="75"/>
      <c r="F46" s="76"/>
      <c r="G46" s="76"/>
      <c r="H46" s="76"/>
      <c r="I46" s="76"/>
      <c r="J46" s="76"/>
    </row>
    <row r="47" spans="1:2" ht="12.75">
      <c r="A47" s="30"/>
      <c r="B47" s="31"/>
    </row>
  </sheetData>
  <sheetProtection/>
  <mergeCells count="4">
    <mergeCell ref="A4:A6"/>
    <mergeCell ref="A8:A44"/>
    <mergeCell ref="B9:B14"/>
    <mergeCell ref="B27:B29"/>
  </mergeCells>
  <printOptions/>
  <pageMargins left="0.75" right="0.75" top="1" bottom="1" header="0" footer="0"/>
  <pageSetup fitToHeight="2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workbookViewId="0" topLeftCell="A1">
      <selection activeCell="H72" sqref="H72"/>
    </sheetView>
  </sheetViews>
  <sheetFormatPr defaultColWidth="9.140625" defaultRowHeight="12.75"/>
  <cols>
    <col min="1" max="1" width="8.421875" style="2" customWidth="1"/>
    <col min="2" max="2" width="7.7109375" style="2" customWidth="1"/>
    <col min="3" max="3" width="9.7109375" style="2" customWidth="1"/>
    <col min="4" max="4" width="32.00390625" style="2" customWidth="1"/>
    <col min="5" max="5" width="13.421875" style="2" customWidth="1"/>
    <col min="6" max="6" width="9.28125" style="2" bestFit="1" customWidth="1"/>
    <col min="7" max="7" width="12.00390625" style="2" customWidth="1"/>
    <col min="8" max="8" width="9.28125" style="2" bestFit="1" customWidth="1"/>
    <col min="9" max="9" width="9.421875" style="2" bestFit="1" customWidth="1"/>
    <col min="10" max="10" width="9.28125" style="2" bestFit="1" customWidth="1"/>
    <col min="11" max="16384" width="9.140625" style="2" customWidth="1"/>
  </cols>
  <sheetData>
    <row r="1" ht="19.5" thickBot="1">
      <c r="A1" s="226" t="s">
        <v>136</v>
      </c>
    </row>
    <row r="2" spans="1:10" ht="18.75">
      <c r="A2" s="226" t="s">
        <v>1</v>
      </c>
      <c r="B2" s="227"/>
      <c r="C2" s="227"/>
      <c r="D2" s="228" t="s">
        <v>81</v>
      </c>
      <c r="E2" s="227"/>
      <c r="F2" s="228" t="s">
        <v>129</v>
      </c>
      <c r="G2" s="227"/>
      <c r="H2" s="227"/>
      <c r="I2" s="227"/>
      <c r="J2" s="229" t="s">
        <v>4</v>
      </c>
    </row>
    <row r="3" spans="1:10" ht="12.75">
      <c r="A3" s="8"/>
      <c r="B3" s="230" t="s">
        <v>5</v>
      </c>
      <c r="C3" s="231"/>
      <c r="D3" s="232"/>
      <c r="E3" s="233" t="s">
        <v>6</v>
      </c>
      <c r="F3" s="233" t="s">
        <v>91</v>
      </c>
      <c r="G3" s="233" t="s">
        <v>83</v>
      </c>
      <c r="H3" s="233">
        <v>2010</v>
      </c>
      <c r="I3" s="233">
        <v>2011</v>
      </c>
      <c r="J3" s="233">
        <v>2012</v>
      </c>
    </row>
    <row r="4" spans="1:10" ht="13.5" thickBot="1">
      <c r="A4" s="323" t="s">
        <v>10</v>
      </c>
      <c r="B4" s="234" t="s">
        <v>11</v>
      </c>
      <c r="C4" s="235" t="s">
        <v>12</v>
      </c>
      <c r="D4" s="236" t="s">
        <v>13</v>
      </c>
      <c r="E4" s="147" t="s">
        <v>266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</row>
    <row r="5" spans="1:10" ht="13.5" thickTop="1">
      <c r="A5" s="324"/>
      <c r="B5" s="237"/>
      <c r="C5" s="251">
        <v>9501</v>
      </c>
      <c r="D5" s="238" t="s">
        <v>68</v>
      </c>
      <c r="E5" s="239">
        <f>SUM(F5:J5)</f>
        <v>1179800</v>
      </c>
      <c r="G5" s="239">
        <f>G33*0.85-G22*0.85</f>
        <v>39100</v>
      </c>
      <c r="H5" s="239">
        <f>H33*0.85</f>
        <v>420750</v>
      </c>
      <c r="I5" s="239">
        <f>I33*0.85</f>
        <v>719950</v>
      </c>
      <c r="J5" s="239"/>
    </row>
    <row r="6" spans="1:10" ht="19.5" thickBot="1">
      <c r="A6" s="325"/>
      <c r="B6" s="25"/>
      <c r="C6" s="240" t="s">
        <v>15</v>
      </c>
      <c r="D6" s="241" t="s">
        <v>16</v>
      </c>
      <c r="E6" s="242">
        <f>SUM(F6:J6)</f>
        <v>1179800</v>
      </c>
      <c r="F6" s="242">
        <f>F5</f>
        <v>0</v>
      </c>
      <c r="G6" s="242">
        <f>G5</f>
        <v>39100</v>
      </c>
      <c r="H6" s="242">
        <f>H5</f>
        <v>420750</v>
      </c>
      <c r="I6" s="242">
        <f>I5</f>
        <v>719950</v>
      </c>
      <c r="J6" s="242">
        <v>0</v>
      </c>
    </row>
    <row r="7" spans="1:10" ht="12.75">
      <c r="A7" s="30"/>
      <c r="B7" s="243"/>
      <c r="C7" s="244"/>
      <c r="D7" s="245"/>
      <c r="E7" s="246"/>
      <c r="F7" s="247"/>
      <c r="G7" s="247"/>
      <c r="H7" s="247"/>
      <c r="I7" s="247"/>
      <c r="J7" s="247"/>
    </row>
    <row r="8" spans="1:10" ht="13.5" thickBot="1">
      <c r="A8" s="323" t="s">
        <v>17</v>
      </c>
      <c r="B8" s="234" t="s">
        <v>11</v>
      </c>
      <c r="C8" s="235" t="s">
        <v>12</v>
      </c>
      <c r="D8" s="250" t="s">
        <v>20</v>
      </c>
      <c r="E8" s="250"/>
      <c r="F8" s="250"/>
      <c r="G8" s="250"/>
      <c r="H8" s="250"/>
      <c r="I8" s="250"/>
      <c r="J8" s="250"/>
    </row>
    <row r="9" spans="1:10" ht="13.5" thickTop="1">
      <c r="A9" s="324"/>
      <c r="B9" s="237"/>
      <c r="C9" s="251">
        <v>30604</v>
      </c>
      <c r="D9" s="252" t="s">
        <v>50</v>
      </c>
      <c r="E9" s="239">
        <f>SUM(F9:I9)</f>
        <v>208200</v>
      </c>
      <c r="F9" s="239"/>
      <c r="G9" s="239">
        <f>G33*0.15-G22*0.15</f>
        <v>6900</v>
      </c>
      <c r="H9" s="239">
        <f>H33*0.15</f>
        <v>74250</v>
      </c>
      <c r="I9" s="239">
        <f>I33*0.15</f>
        <v>127050</v>
      </c>
      <c r="J9" s="239"/>
    </row>
    <row r="10" spans="1:10" ht="12.75">
      <c r="A10" s="324"/>
      <c r="B10" s="253"/>
      <c r="C10" s="251">
        <v>30604</v>
      </c>
      <c r="D10" s="252" t="s">
        <v>72</v>
      </c>
      <c r="E10" s="239">
        <f>SUM(F10:I10)</f>
        <v>295600</v>
      </c>
      <c r="F10" s="239"/>
      <c r="G10" s="239">
        <v>27200</v>
      </c>
      <c r="H10" s="239">
        <v>99000</v>
      </c>
      <c r="I10" s="239">
        <v>169400</v>
      </c>
      <c r="J10" s="239"/>
    </row>
    <row r="11" spans="1:10" ht="19.5" thickBot="1">
      <c r="A11" s="324"/>
      <c r="B11" s="25"/>
      <c r="C11" s="240" t="s">
        <v>38</v>
      </c>
      <c r="D11" s="241" t="s">
        <v>39</v>
      </c>
      <c r="E11" s="242">
        <f>E9+E10</f>
        <v>503800</v>
      </c>
      <c r="F11" s="242">
        <f>F9+F10</f>
        <v>0</v>
      </c>
      <c r="G11" s="242">
        <f>G9+G10</f>
        <v>34100</v>
      </c>
      <c r="H11" s="242">
        <f>H9+H10</f>
        <v>173250</v>
      </c>
      <c r="I11" s="242">
        <f>I9+I10</f>
        <v>296450</v>
      </c>
      <c r="J11" s="242">
        <v>0</v>
      </c>
    </row>
    <row r="12" spans="1:10" ht="12.75">
      <c r="A12" s="324"/>
      <c r="B12" s="254"/>
      <c r="C12" s="255"/>
      <c r="D12" s="256"/>
      <c r="E12" s="246"/>
      <c r="F12" s="247"/>
      <c r="G12" s="247"/>
      <c r="H12" s="247"/>
      <c r="I12" s="247"/>
      <c r="J12" s="247"/>
    </row>
    <row r="13" spans="1:10" ht="12.75">
      <c r="A13" s="324"/>
      <c r="B13" s="248" t="s">
        <v>18</v>
      </c>
      <c r="C13" s="249" t="s">
        <v>19</v>
      </c>
      <c r="D13" s="250" t="s">
        <v>40</v>
      </c>
      <c r="E13" s="250"/>
      <c r="F13" s="250"/>
      <c r="G13" s="250"/>
      <c r="H13" s="250"/>
      <c r="I13" s="250"/>
      <c r="J13" s="250"/>
    </row>
    <row r="14" spans="1:10" ht="12.75">
      <c r="A14" s="324"/>
      <c r="B14" s="237"/>
      <c r="C14" s="257"/>
      <c r="D14" s="258"/>
      <c r="E14" s="239"/>
      <c r="F14" s="239"/>
      <c r="G14" s="239"/>
      <c r="H14" s="239"/>
      <c r="I14" s="239"/>
      <c r="J14" s="239"/>
    </row>
    <row r="15" spans="1:10" ht="12.75">
      <c r="A15" s="324"/>
      <c r="B15" s="237"/>
      <c r="C15" s="257"/>
      <c r="D15" s="258"/>
      <c r="E15" s="239"/>
      <c r="F15" s="239"/>
      <c r="G15" s="239"/>
      <c r="H15" s="239"/>
      <c r="I15" s="239"/>
      <c r="J15" s="239"/>
    </row>
    <row r="16" spans="1:10" ht="19.5" thickBot="1">
      <c r="A16" s="326"/>
      <c r="B16" s="25"/>
      <c r="C16" s="240" t="s">
        <v>41</v>
      </c>
      <c r="D16" s="241" t="s">
        <v>42</v>
      </c>
      <c r="E16" s="242"/>
      <c r="F16" s="242"/>
      <c r="G16" s="242"/>
      <c r="H16" s="242"/>
      <c r="I16" s="242">
        <v>0</v>
      </c>
      <c r="J16" s="242">
        <v>0</v>
      </c>
    </row>
    <row r="17" spans="1:10" ht="12.75">
      <c r="A17" s="136"/>
      <c r="B17" s="243"/>
      <c r="C17" s="244"/>
      <c r="D17" s="245"/>
      <c r="E17" s="246"/>
      <c r="F17" s="247"/>
      <c r="G17" s="247"/>
      <c r="H17" s="247"/>
      <c r="I17" s="247"/>
      <c r="J17" s="247"/>
    </row>
    <row r="18" spans="1:10" ht="19.5" thickBot="1">
      <c r="A18" s="259" t="s">
        <v>43</v>
      </c>
      <c r="B18" s="260" t="s">
        <v>44</v>
      </c>
      <c r="C18" s="260"/>
      <c r="D18" s="261"/>
      <c r="E18" s="262">
        <f>E11+E6</f>
        <v>1683600</v>
      </c>
      <c r="F18" s="262">
        <f>F11+F6</f>
        <v>0</v>
      </c>
      <c r="G18" s="262">
        <f>G11+G6</f>
        <v>73200</v>
      </c>
      <c r="H18" s="262">
        <f>H11+H6</f>
        <v>594000</v>
      </c>
      <c r="I18" s="262">
        <f>I11+I6</f>
        <v>1016400</v>
      </c>
      <c r="J18" s="262">
        <f>J6+J11+J16</f>
        <v>0</v>
      </c>
    </row>
    <row r="19" spans="1:10" ht="15" thickTop="1">
      <c r="A19" s="30"/>
      <c r="B19" s="243"/>
      <c r="C19" s="244"/>
      <c r="D19" s="245"/>
      <c r="E19" s="263"/>
      <c r="F19" s="264"/>
      <c r="G19" s="264"/>
      <c r="H19" s="264"/>
      <c r="I19" s="264"/>
      <c r="J19" s="264"/>
    </row>
    <row r="20" spans="1:10" ht="14.25" hidden="1">
      <c r="A20" s="8"/>
      <c r="B20" s="265" t="s">
        <v>53</v>
      </c>
      <c r="C20" s="231"/>
      <c r="D20" s="232"/>
      <c r="E20" s="233" t="s">
        <v>6</v>
      </c>
      <c r="F20" s="233" t="s">
        <v>7</v>
      </c>
      <c r="G20" s="233">
        <v>2009</v>
      </c>
      <c r="H20" s="233">
        <v>2010</v>
      </c>
      <c r="I20" s="233">
        <v>2011</v>
      </c>
      <c r="J20" s="233">
        <v>2012</v>
      </c>
    </row>
    <row r="21" spans="1:10" ht="13.5" customHeight="1" hidden="1" thickBot="1">
      <c r="A21" s="327" t="s">
        <v>54</v>
      </c>
      <c r="B21" s="234" t="s">
        <v>55</v>
      </c>
      <c r="C21" s="266" t="s">
        <v>56</v>
      </c>
      <c r="D21" s="267"/>
      <c r="E21" s="235" t="s">
        <v>14</v>
      </c>
      <c r="F21" s="235">
        <v>2</v>
      </c>
      <c r="G21" s="235">
        <v>4</v>
      </c>
      <c r="H21" s="235">
        <v>5</v>
      </c>
      <c r="I21" s="235">
        <v>6</v>
      </c>
      <c r="J21" s="235">
        <v>7</v>
      </c>
    </row>
    <row r="22" spans="1:10" ht="12.75" hidden="1">
      <c r="A22" s="328"/>
      <c r="B22" s="253"/>
      <c r="C22" s="252" t="s">
        <v>263</v>
      </c>
      <c r="D22" s="252"/>
      <c r="E22" s="268">
        <v>15000</v>
      </c>
      <c r="F22" s="268"/>
      <c r="G22" s="268">
        <v>15000</v>
      </c>
      <c r="H22" s="268">
        <v>0</v>
      </c>
      <c r="I22" s="268"/>
      <c r="J22" s="268"/>
    </row>
    <row r="23" spans="1:10" ht="12.75" hidden="1">
      <c r="A23" s="328"/>
      <c r="B23" s="253"/>
      <c r="C23" s="252" t="s">
        <v>137</v>
      </c>
      <c r="D23" s="252"/>
      <c r="E23" s="268">
        <v>46000</v>
      </c>
      <c r="F23" s="268"/>
      <c r="G23" s="268">
        <v>46000</v>
      </c>
      <c r="H23" s="268">
        <v>0</v>
      </c>
      <c r="I23" s="268"/>
      <c r="J23" s="268"/>
    </row>
    <row r="24" spans="1:10" ht="12.75" hidden="1">
      <c r="A24" s="328"/>
      <c r="B24" s="253"/>
      <c r="C24" s="252" t="s">
        <v>138</v>
      </c>
      <c r="D24" s="252"/>
      <c r="E24" s="268">
        <v>645000</v>
      </c>
      <c r="F24" s="268"/>
      <c r="G24" s="268">
        <v>0</v>
      </c>
      <c r="H24" s="268">
        <v>300000</v>
      </c>
      <c r="I24" s="268">
        <v>345000</v>
      </c>
      <c r="J24" s="268"/>
    </row>
    <row r="25" spans="1:10" ht="12.75" hidden="1">
      <c r="A25" s="328"/>
      <c r="B25" s="253"/>
      <c r="C25" s="252" t="s">
        <v>139</v>
      </c>
      <c r="D25" s="252"/>
      <c r="E25" s="268">
        <v>108000</v>
      </c>
      <c r="F25" s="268"/>
      <c r="G25" s="268">
        <v>0</v>
      </c>
      <c r="H25" s="268">
        <v>50000</v>
      </c>
      <c r="I25" s="268">
        <v>58000</v>
      </c>
      <c r="J25" s="268"/>
    </row>
    <row r="26" spans="1:10" ht="12.75" hidden="1">
      <c r="A26" s="328"/>
      <c r="B26" s="253"/>
      <c r="C26" s="252" t="s">
        <v>140</v>
      </c>
      <c r="D26" s="252"/>
      <c r="E26" s="268">
        <v>129000</v>
      </c>
      <c r="F26" s="268"/>
      <c r="G26" s="268">
        <v>0</v>
      </c>
      <c r="H26" s="268">
        <v>70000</v>
      </c>
      <c r="I26" s="268">
        <v>59000</v>
      </c>
      <c r="J26" s="268"/>
    </row>
    <row r="27" spans="1:10" ht="12.75" hidden="1">
      <c r="A27" s="328"/>
      <c r="B27" s="253"/>
      <c r="C27" s="252" t="s">
        <v>141</v>
      </c>
      <c r="D27" s="252"/>
      <c r="E27" s="268">
        <v>392000</v>
      </c>
      <c r="F27" s="268"/>
      <c r="G27" s="268">
        <v>0</v>
      </c>
      <c r="H27" s="268">
        <v>50000</v>
      </c>
      <c r="I27" s="268">
        <v>342000</v>
      </c>
      <c r="J27" s="268"/>
    </row>
    <row r="28" spans="1:10" ht="12.75" hidden="1">
      <c r="A28" s="328"/>
      <c r="B28" s="253"/>
      <c r="C28" s="252" t="s">
        <v>142</v>
      </c>
      <c r="D28" s="252"/>
      <c r="E28" s="268">
        <v>25000</v>
      </c>
      <c r="F28" s="268"/>
      <c r="G28" s="268">
        <v>0</v>
      </c>
      <c r="H28" s="268">
        <v>15000</v>
      </c>
      <c r="I28" s="268">
        <v>10000</v>
      </c>
      <c r="J28" s="268"/>
    </row>
    <row r="29" spans="1:10" ht="12.75" hidden="1">
      <c r="A29" s="328"/>
      <c r="B29" s="253"/>
      <c r="C29" s="252" t="s">
        <v>143</v>
      </c>
      <c r="D29" s="252"/>
      <c r="E29" s="268">
        <v>20000</v>
      </c>
      <c r="F29" s="268"/>
      <c r="G29" s="269">
        <v>0</v>
      </c>
      <c r="H29" s="268">
        <v>10000</v>
      </c>
      <c r="I29" s="268">
        <v>10000</v>
      </c>
      <c r="J29" s="268"/>
    </row>
    <row r="30" spans="1:10" ht="12.75" hidden="1">
      <c r="A30" s="328"/>
      <c r="B30" s="253"/>
      <c r="C30" s="270" t="s">
        <v>144</v>
      </c>
      <c r="D30" s="252"/>
      <c r="E30" s="268">
        <v>15000</v>
      </c>
      <c r="F30" s="268"/>
      <c r="G30" s="269"/>
      <c r="H30" s="268"/>
      <c r="I30" s="268">
        <v>15000</v>
      </c>
      <c r="J30" s="268"/>
    </row>
    <row r="31" spans="1:10" ht="12.75" hidden="1">
      <c r="A31" s="328"/>
      <c r="B31" s="253"/>
      <c r="C31" s="270" t="s">
        <v>145</v>
      </c>
      <c r="D31" s="252"/>
      <c r="E31" s="268">
        <v>8000</v>
      </c>
      <c r="F31" s="268"/>
      <c r="G31" s="269"/>
      <c r="H31" s="268"/>
      <c r="I31" s="268">
        <v>8000</v>
      </c>
      <c r="J31" s="268"/>
    </row>
    <row r="32" spans="1:11" ht="12.75" hidden="1">
      <c r="A32" s="328"/>
      <c r="B32" s="253"/>
      <c r="C32" s="252" t="s">
        <v>264</v>
      </c>
      <c r="D32" s="252"/>
      <c r="E32" s="268">
        <f>(E33*1.2)-E33</f>
        <v>280600</v>
      </c>
      <c r="F32" s="268">
        <f>(F33*1.2)-F33</f>
        <v>0</v>
      </c>
      <c r="G32" s="268">
        <f>(G33*1.2)-G33</f>
        <v>12200</v>
      </c>
      <c r="H32" s="268">
        <f>(H33*1.2)-H33</f>
        <v>99000</v>
      </c>
      <c r="I32" s="268">
        <f>(I33*1.2)-I33</f>
        <v>169400</v>
      </c>
      <c r="J32" s="268"/>
      <c r="K32" s="99"/>
    </row>
    <row r="33" spans="1:10" ht="12.75" hidden="1">
      <c r="A33" s="136"/>
      <c r="B33" s="243"/>
      <c r="C33" s="244" t="s">
        <v>146</v>
      </c>
      <c r="D33" s="245"/>
      <c r="E33" s="271">
        <f>SUM(E22:E31)</f>
        <v>1403000</v>
      </c>
      <c r="F33" s="271">
        <f>SUM(F22:F31)</f>
        <v>0</v>
      </c>
      <c r="G33" s="271">
        <f>SUM(G22:G31)</f>
        <v>61000</v>
      </c>
      <c r="H33" s="271">
        <f>SUM(H22:H31)</f>
        <v>495000</v>
      </c>
      <c r="I33" s="271">
        <f>SUM(I22:I31)</f>
        <v>847000</v>
      </c>
      <c r="J33" s="272"/>
    </row>
    <row r="34" spans="1:10" ht="19.5" hidden="1" thickBot="1">
      <c r="A34" s="259" t="s">
        <v>57</v>
      </c>
      <c r="B34" s="260" t="s">
        <v>58</v>
      </c>
      <c r="C34" s="260"/>
      <c r="D34" s="260"/>
      <c r="E34" s="273">
        <f>SUM(E22:E32)</f>
        <v>1683600</v>
      </c>
      <c r="F34" s="273">
        <f>SUM(F24:F33)</f>
        <v>0</v>
      </c>
      <c r="G34" s="273">
        <f>SUM(G22:G33)</f>
        <v>134200</v>
      </c>
      <c r="H34" s="273">
        <f>SUM(H22:H33)</f>
        <v>1089000</v>
      </c>
      <c r="I34" s="273">
        <f>SUM(I22:I33)</f>
        <v>1863400</v>
      </c>
      <c r="J34" s="273">
        <v>0</v>
      </c>
    </row>
    <row r="35" spans="1:10" ht="14.25" hidden="1">
      <c r="A35" s="274"/>
      <c r="B35" s="254"/>
      <c r="C35" s="255"/>
      <c r="D35" s="256"/>
      <c r="E35" s="272"/>
      <c r="F35" s="272"/>
      <c r="G35" s="272"/>
      <c r="H35" s="272"/>
      <c r="I35" s="272"/>
      <c r="J35" s="272"/>
    </row>
    <row r="36" spans="1:10" ht="19.5" hidden="1" thickBot="1">
      <c r="A36" s="259" t="s">
        <v>59</v>
      </c>
      <c r="B36" s="260" t="s">
        <v>60</v>
      </c>
      <c r="C36" s="260"/>
      <c r="D36" s="260"/>
      <c r="E36" s="273">
        <v>0</v>
      </c>
      <c r="F36" s="273">
        <f>F18</f>
        <v>0</v>
      </c>
      <c r="G36" s="273">
        <v>0</v>
      </c>
      <c r="H36" s="273">
        <v>0</v>
      </c>
      <c r="I36" s="273">
        <v>0</v>
      </c>
      <c r="J36" s="273">
        <f>J18</f>
        <v>0</v>
      </c>
    </row>
    <row r="37" ht="12.75" hidden="1"/>
    <row r="38" ht="12.75" hidden="1"/>
    <row r="39" spans="3:6" ht="15.75" hidden="1" thickBot="1">
      <c r="C39" s="275"/>
      <c r="D39" s="276" t="s">
        <v>147</v>
      </c>
      <c r="E39" s="277"/>
      <c r="F39" s="276" t="s">
        <v>148</v>
      </c>
    </row>
    <row r="40" spans="3:6" ht="12.75" hidden="1">
      <c r="C40" s="278"/>
      <c r="D40" s="279"/>
      <c r="E40" s="280"/>
      <c r="F40" s="279"/>
    </row>
    <row r="41" spans="3:6" ht="12.75" hidden="1">
      <c r="C41" s="281" t="s">
        <v>149</v>
      </c>
      <c r="D41" s="268">
        <v>942083</v>
      </c>
      <c r="E41" s="282" t="s">
        <v>150</v>
      </c>
      <c r="F41" s="282">
        <v>2007</v>
      </c>
    </row>
    <row r="42" spans="3:6" ht="12.75" hidden="1">
      <c r="C42" s="281" t="s">
        <v>151</v>
      </c>
      <c r="D42" s="268">
        <v>1275238</v>
      </c>
      <c r="E42" s="282" t="s">
        <v>152</v>
      </c>
      <c r="F42" s="282">
        <v>2008</v>
      </c>
    </row>
    <row r="43" spans="3:6" ht="12.75" hidden="1">
      <c r="C43" s="281" t="s">
        <v>153</v>
      </c>
      <c r="D43" s="268">
        <v>1179800</v>
      </c>
      <c r="E43" s="282" t="s">
        <v>154</v>
      </c>
      <c r="F43" s="282">
        <v>2009</v>
      </c>
    </row>
    <row r="44" spans="3:6" ht="12.75" hidden="1">
      <c r="C44" s="281" t="s">
        <v>155</v>
      </c>
      <c r="D44" s="283">
        <v>1650689</v>
      </c>
      <c r="E44" s="282" t="s">
        <v>156</v>
      </c>
      <c r="F44" s="282">
        <v>2010</v>
      </c>
    </row>
    <row r="45" spans="3:6" ht="13.5" hidden="1" thickBot="1">
      <c r="C45" s="284" t="s">
        <v>61</v>
      </c>
      <c r="D45" s="285">
        <f>SUM(D41:D44)</f>
        <v>5047810</v>
      </c>
      <c r="E45" s="286"/>
      <c r="F45" s="286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</sheetData>
  <mergeCells count="3">
    <mergeCell ref="A4:A6"/>
    <mergeCell ref="A8:A16"/>
    <mergeCell ref="A21:A32"/>
  </mergeCells>
  <printOptions/>
  <pageMargins left="0.75" right="0.75" top="1" bottom="1" header="0" footer="0"/>
  <pageSetup fitToHeight="1" fitToWidth="1" horizontalDpi="1200" verticalDpi="12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workbookViewId="0" topLeftCell="A1">
      <selection activeCell="G8" sqref="G8"/>
    </sheetView>
  </sheetViews>
  <sheetFormatPr defaultColWidth="9.140625" defaultRowHeight="12.75"/>
  <cols>
    <col min="1" max="1" width="7.00390625" style="2" customWidth="1"/>
    <col min="2" max="2" width="8.28125" style="2" customWidth="1"/>
    <col min="3" max="3" width="10.00390625" style="2" customWidth="1"/>
    <col min="4" max="4" width="50.28125" style="2" customWidth="1"/>
    <col min="5" max="5" width="12.28125" style="2" customWidth="1"/>
    <col min="6" max="6" width="9.140625" style="2" customWidth="1"/>
    <col min="7" max="7" width="12.00390625" style="2" customWidth="1"/>
    <col min="8" max="11" width="9.140625" style="2" customWidth="1"/>
    <col min="12" max="12" width="38.57421875" style="2" customWidth="1"/>
    <col min="13" max="16384" width="9.140625" style="2" customWidth="1"/>
  </cols>
  <sheetData>
    <row r="1" ht="19.5" thickBot="1">
      <c r="A1" s="100" t="s">
        <v>80</v>
      </c>
    </row>
    <row r="2" spans="1:11" ht="18.75">
      <c r="A2" s="100" t="s">
        <v>1</v>
      </c>
      <c r="B2" s="101"/>
      <c r="C2" s="101"/>
      <c r="D2" s="102" t="s">
        <v>81</v>
      </c>
      <c r="E2" s="101"/>
      <c r="F2" s="102" t="s">
        <v>82</v>
      </c>
      <c r="G2" s="101"/>
      <c r="H2" s="101"/>
      <c r="I2" s="101"/>
      <c r="J2" s="6"/>
      <c r="K2" s="103" t="s">
        <v>4</v>
      </c>
    </row>
    <row r="3" spans="1:11" ht="12.75">
      <c r="A3" s="8"/>
      <c r="B3" s="85" t="s">
        <v>5</v>
      </c>
      <c r="C3" s="104"/>
      <c r="D3" s="105"/>
      <c r="E3" s="106" t="s">
        <v>6</v>
      </c>
      <c r="F3" s="106" t="s">
        <v>91</v>
      </c>
      <c r="G3" s="106" t="s">
        <v>83</v>
      </c>
      <c r="H3" s="106">
        <v>2010</v>
      </c>
      <c r="I3" s="106">
        <v>2011</v>
      </c>
      <c r="J3" s="106">
        <v>2012</v>
      </c>
      <c r="K3" s="107" t="s">
        <v>9</v>
      </c>
    </row>
    <row r="4" spans="1:11" ht="13.5" thickBot="1">
      <c r="A4" s="329" t="s">
        <v>10</v>
      </c>
      <c r="B4" s="108" t="s">
        <v>11</v>
      </c>
      <c r="C4" s="109" t="s">
        <v>12</v>
      </c>
      <c r="D4" s="110" t="s">
        <v>13</v>
      </c>
      <c r="E4" s="147" t="s">
        <v>265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  <c r="K4" s="111">
        <v>7</v>
      </c>
    </row>
    <row r="5" spans="1:11" ht="13.5" thickTop="1">
      <c r="A5" s="330"/>
      <c r="B5" s="113"/>
      <c r="C5" s="113"/>
      <c r="D5" s="287"/>
      <c r="E5" s="88"/>
      <c r="F5" s="88"/>
      <c r="G5" s="88"/>
      <c r="H5" s="88"/>
      <c r="I5" s="88"/>
      <c r="J5" s="88"/>
      <c r="K5" s="88"/>
    </row>
    <row r="6" spans="1:11" ht="19.5" thickBot="1">
      <c r="A6" s="331"/>
      <c r="B6" s="25"/>
      <c r="C6" s="115" t="s">
        <v>15</v>
      </c>
      <c r="D6" s="116" t="s">
        <v>16</v>
      </c>
      <c r="E6" s="118">
        <f>SUM(E5:E5)</f>
        <v>0</v>
      </c>
      <c r="F6" s="118"/>
      <c r="G6" s="118">
        <f>SUM(G5:G5)</f>
        <v>0</v>
      </c>
      <c r="H6" s="118">
        <f>SUM(H5:H5)</f>
        <v>0</v>
      </c>
      <c r="I6" s="118">
        <f>SUM(I5:I5)</f>
        <v>0</v>
      </c>
      <c r="J6" s="118">
        <f>SUM(J5:J5)</f>
        <v>0</v>
      </c>
      <c r="K6" s="118">
        <f>SUM(K5:K5)</f>
        <v>0</v>
      </c>
    </row>
    <row r="7" spans="1:11" ht="12.75">
      <c r="A7" s="30"/>
      <c r="B7" s="120"/>
      <c r="C7" s="121"/>
      <c r="D7" s="122"/>
      <c r="E7" s="88"/>
      <c r="F7" s="124"/>
      <c r="G7" s="124"/>
      <c r="H7" s="124"/>
      <c r="I7" s="124"/>
      <c r="J7" s="124"/>
      <c r="K7" s="125"/>
    </row>
    <row r="8" spans="1:11" ht="13.5" thickBot="1">
      <c r="A8" s="329" t="s">
        <v>17</v>
      </c>
      <c r="B8" s="108" t="s">
        <v>11</v>
      </c>
      <c r="C8" s="109" t="s">
        <v>12</v>
      </c>
      <c r="D8" s="126" t="s">
        <v>20</v>
      </c>
      <c r="E8" s="126"/>
      <c r="F8" s="126"/>
      <c r="G8" s="126"/>
      <c r="H8" s="126"/>
      <c r="I8" s="126"/>
      <c r="J8" s="126"/>
      <c r="K8" s="126"/>
    </row>
    <row r="9" spans="1:11" ht="13.5" thickTop="1">
      <c r="A9" s="330"/>
      <c r="B9" s="87"/>
      <c r="C9" s="293">
        <v>30609</v>
      </c>
      <c r="D9" s="87" t="s">
        <v>157</v>
      </c>
      <c r="E9" s="88"/>
      <c r="F9" s="88"/>
      <c r="G9" s="88">
        <v>29197.15</v>
      </c>
      <c r="H9" s="88"/>
      <c r="I9" s="88"/>
      <c r="J9" s="88"/>
      <c r="K9" s="88"/>
    </row>
    <row r="10" spans="1:11" ht="12.75">
      <c r="A10" s="330"/>
      <c r="B10" s="87"/>
      <c r="C10" s="293">
        <v>30609</v>
      </c>
      <c r="D10" s="87" t="s">
        <v>84</v>
      </c>
      <c r="E10" s="88">
        <f aca="true" t="shared" si="0" ref="E10:E15">SUM(G10:I10)</f>
        <v>132213.45</v>
      </c>
      <c r="F10" s="88"/>
      <c r="G10" s="88">
        <v>50747.45</v>
      </c>
      <c r="H10" s="88">
        <v>40733</v>
      </c>
      <c r="I10" s="88">
        <v>40733</v>
      </c>
      <c r="J10" s="88">
        <v>40733</v>
      </c>
      <c r="K10" s="88">
        <v>40733</v>
      </c>
    </row>
    <row r="11" spans="1:11" ht="12.75">
      <c r="A11" s="330"/>
      <c r="B11" s="87"/>
      <c r="C11" s="293">
        <v>30609</v>
      </c>
      <c r="D11" s="87" t="s">
        <v>85</v>
      </c>
      <c r="E11" s="88">
        <f t="shared" si="0"/>
        <v>9249.33</v>
      </c>
      <c r="F11" s="88"/>
      <c r="G11" s="88">
        <v>3083.11</v>
      </c>
      <c r="H11" s="88">
        <v>3083.11</v>
      </c>
      <c r="I11" s="88">
        <v>3083.11</v>
      </c>
      <c r="J11" s="88">
        <v>3083.11</v>
      </c>
      <c r="K11" s="88">
        <v>3083.11</v>
      </c>
    </row>
    <row r="12" spans="1:11" ht="12.75">
      <c r="A12" s="330"/>
      <c r="B12" s="87"/>
      <c r="C12" s="293">
        <v>30609</v>
      </c>
      <c r="D12" s="87" t="s">
        <v>86</v>
      </c>
      <c r="E12" s="88">
        <f t="shared" si="0"/>
        <v>6087</v>
      </c>
      <c r="F12" s="88"/>
      <c r="G12" s="88">
        <v>6087</v>
      </c>
      <c r="H12" s="88"/>
      <c r="I12" s="88"/>
      <c r="J12" s="88"/>
      <c r="K12" s="88"/>
    </row>
    <row r="13" spans="1:11" ht="12.75">
      <c r="A13" s="330"/>
      <c r="B13" s="87"/>
      <c r="C13" s="293">
        <v>30609</v>
      </c>
      <c r="D13" s="87" t="s">
        <v>87</v>
      </c>
      <c r="E13" s="88">
        <f t="shared" si="0"/>
        <v>1173</v>
      </c>
      <c r="F13" s="88"/>
      <c r="G13" s="88">
        <v>391</v>
      </c>
      <c r="H13" s="88">
        <v>391</v>
      </c>
      <c r="I13" s="88">
        <v>391</v>
      </c>
      <c r="J13" s="88">
        <v>0</v>
      </c>
      <c r="K13" s="88"/>
    </row>
    <row r="14" spans="1:11" ht="12.75">
      <c r="A14" s="330"/>
      <c r="B14" s="87"/>
      <c r="C14" s="293">
        <v>30609</v>
      </c>
      <c r="D14" s="87" t="s">
        <v>88</v>
      </c>
      <c r="E14" s="88">
        <f t="shared" si="0"/>
        <v>969</v>
      </c>
      <c r="F14" s="88"/>
      <c r="G14" s="88">
        <v>323</v>
      </c>
      <c r="H14" s="88">
        <v>323</v>
      </c>
      <c r="I14" s="88">
        <v>323</v>
      </c>
      <c r="J14" s="88"/>
      <c r="K14" s="88"/>
    </row>
    <row r="15" spans="1:11" ht="12.75">
      <c r="A15" s="330"/>
      <c r="B15" s="87"/>
      <c r="C15" s="293">
        <v>30609</v>
      </c>
      <c r="D15" s="87" t="s">
        <v>89</v>
      </c>
      <c r="E15" s="88">
        <f t="shared" si="0"/>
        <v>12501</v>
      </c>
      <c r="F15" s="88"/>
      <c r="G15" s="88">
        <v>4167</v>
      </c>
      <c r="H15" s="88">
        <v>4167</v>
      </c>
      <c r="I15" s="88">
        <v>4167</v>
      </c>
      <c r="J15" s="88"/>
      <c r="K15" s="88"/>
    </row>
    <row r="16" spans="1:11" ht="12.75" hidden="1">
      <c r="A16" s="330"/>
      <c r="B16" s="131"/>
      <c r="C16" s="113"/>
      <c r="D16" s="287"/>
      <c r="E16" s="288"/>
      <c r="F16" s="288"/>
      <c r="G16" s="288"/>
      <c r="H16" s="288"/>
      <c r="I16" s="288"/>
      <c r="J16" s="288"/>
      <c r="K16" s="289"/>
    </row>
    <row r="17" spans="1:11" ht="12.75" hidden="1">
      <c r="A17" s="330"/>
      <c r="B17" s="131"/>
      <c r="C17" s="113"/>
      <c r="D17" s="287"/>
      <c r="E17" s="288"/>
      <c r="F17" s="288"/>
      <c r="G17" s="288"/>
      <c r="H17" s="288"/>
      <c r="I17" s="288"/>
      <c r="J17" s="288"/>
      <c r="K17" s="289"/>
    </row>
    <row r="18" spans="1:11" ht="12.75" hidden="1">
      <c r="A18" s="330"/>
      <c r="B18" s="131"/>
      <c r="C18" s="113"/>
      <c r="D18" s="287"/>
      <c r="E18" s="288"/>
      <c r="F18" s="288"/>
      <c r="G18" s="288"/>
      <c r="H18" s="288"/>
      <c r="I18" s="288"/>
      <c r="J18" s="288"/>
      <c r="K18" s="289"/>
    </row>
    <row r="19" spans="1:12" ht="12.75" hidden="1">
      <c r="A19" s="330"/>
      <c r="B19" s="131"/>
      <c r="C19" s="87"/>
      <c r="D19" s="87"/>
      <c r="E19" s="88"/>
      <c r="F19" s="88"/>
      <c r="G19" s="88"/>
      <c r="H19" s="88"/>
      <c r="I19" s="88"/>
      <c r="J19" s="88"/>
      <c r="K19" s="290"/>
      <c r="L19" s="87"/>
    </row>
    <row r="20" spans="1:12" ht="12.75" hidden="1">
      <c r="A20" s="330"/>
      <c r="B20" s="131"/>
      <c r="C20" s="87"/>
      <c r="D20" s="87"/>
      <c r="E20" s="88"/>
      <c r="F20" s="88"/>
      <c r="G20" s="88"/>
      <c r="H20" s="88"/>
      <c r="I20" s="88"/>
      <c r="J20" s="88"/>
      <c r="K20" s="290"/>
      <c r="L20" s="87"/>
    </row>
    <row r="21" spans="1:12" ht="12.75" hidden="1">
      <c r="A21" s="330"/>
      <c r="B21" s="131"/>
      <c r="C21" s="87"/>
      <c r="D21" s="87"/>
      <c r="E21" s="88"/>
      <c r="F21" s="88"/>
      <c r="G21" s="88"/>
      <c r="H21" s="88"/>
      <c r="I21" s="88"/>
      <c r="J21" s="88"/>
      <c r="K21" s="290"/>
      <c r="L21" s="87"/>
    </row>
    <row r="22" spans="1:12" ht="12.75" hidden="1">
      <c r="A22" s="330"/>
      <c r="B22" s="131"/>
      <c r="C22" s="87"/>
      <c r="D22" s="87"/>
      <c r="E22" s="88"/>
      <c r="F22" s="88"/>
      <c r="G22" s="88"/>
      <c r="H22" s="88"/>
      <c r="I22" s="88"/>
      <c r="J22" s="88"/>
      <c r="K22" s="290"/>
      <c r="L22" s="87"/>
    </row>
    <row r="23" spans="1:12" ht="12.75" hidden="1">
      <c r="A23" s="330"/>
      <c r="B23" s="131"/>
      <c r="C23" s="87"/>
      <c r="D23" s="87"/>
      <c r="E23" s="88"/>
      <c r="F23" s="88"/>
      <c r="G23" s="88"/>
      <c r="H23" s="88"/>
      <c r="I23" s="88"/>
      <c r="J23" s="88"/>
      <c r="K23" s="290"/>
      <c r="L23" s="87"/>
    </row>
    <row r="24" spans="1:12" ht="12.75" hidden="1">
      <c r="A24" s="330"/>
      <c r="B24" s="131"/>
      <c r="C24" s="87"/>
      <c r="D24" s="87"/>
      <c r="E24" s="88"/>
      <c r="F24" s="88"/>
      <c r="G24" s="88"/>
      <c r="H24" s="88"/>
      <c r="I24" s="88"/>
      <c r="J24" s="88"/>
      <c r="K24" s="290"/>
      <c r="L24" s="87"/>
    </row>
    <row r="25" spans="1:12" ht="12.75" hidden="1">
      <c r="A25" s="330"/>
      <c r="B25" s="131"/>
      <c r="C25" s="87"/>
      <c r="D25" s="87"/>
      <c r="E25" s="88"/>
      <c r="F25" s="88"/>
      <c r="G25" s="88"/>
      <c r="H25" s="88"/>
      <c r="I25" s="88"/>
      <c r="J25" s="88"/>
      <c r="K25" s="290"/>
      <c r="L25" s="87"/>
    </row>
    <row r="26" spans="1:12" ht="12.75" hidden="1">
      <c r="A26" s="330"/>
      <c r="B26" s="131"/>
      <c r="C26" s="87"/>
      <c r="D26" s="87"/>
      <c r="E26" s="88"/>
      <c r="F26" s="88"/>
      <c r="G26" s="88"/>
      <c r="H26" s="88"/>
      <c r="I26" s="88"/>
      <c r="J26" s="88"/>
      <c r="K26" s="290"/>
      <c r="L26" s="87"/>
    </row>
    <row r="27" spans="1:12" ht="12.75" hidden="1">
      <c r="A27" s="330"/>
      <c r="B27" s="131"/>
      <c r="C27" s="87"/>
      <c r="D27" s="291"/>
      <c r="E27" s="88"/>
      <c r="F27" s="88"/>
      <c r="G27" s="88"/>
      <c r="H27" s="88"/>
      <c r="I27" s="88"/>
      <c r="J27" s="88"/>
      <c r="K27" s="290"/>
      <c r="L27" s="87"/>
    </row>
    <row r="28" spans="1:12" ht="12.75" hidden="1">
      <c r="A28" s="330"/>
      <c r="B28" s="131"/>
      <c r="C28" s="87"/>
      <c r="D28" s="87"/>
      <c r="E28" s="88"/>
      <c r="F28" s="88"/>
      <c r="G28" s="88"/>
      <c r="H28" s="88"/>
      <c r="I28" s="88"/>
      <c r="J28" s="88"/>
      <c r="K28" s="290"/>
      <c r="L28" s="87"/>
    </row>
    <row r="29" spans="1:12" ht="12.75" hidden="1">
      <c r="A29" s="330"/>
      <c r="B29" s="131"/>
      <c r="C29" s="87"/>
      <c r="D29" s="87"/>
      <c r="E29" s="88"/>
      <c r="F29" s="88"/>
      <c r="G29" s="88"/>
      <c r="H29" s="88"/>
      <c r="I29" s="88"/>
      <c r="J29" s="88"/>
      <c r="K29" s="290"/>
      <c r="L29" s="87"/>
    </row>
    <row r="30" spans="1:12" ht="12.75" hidden="1">
      <c r="A30" s="330"/>
      <c r="B30" s="131"/>
      <c r="C30" s="87"/>
      <c r="D30" s="87"/>
      <c r="E30" s="88"/>
      <c r="F30" s="88"/>
      <c r="G30" s="88"/>
      <c r="H30" s="88"/>
      <c r="I30" s="88"/>
      <c r="J30" s="88"/>
      <c r="K30" s="290"/>
      <c r="L30" s="87"/>
    </row>
    <row r="31" spans="1:12" ht="12.75" hidden="1">
      <c r="A31" s="330"/>
      <c r="B31" s="131"/>
      <c r="C31" s="87"/>
      <c r="D31" s="287"/>
      <c r="E31" s="88"/>
      <c r="F31" s="88"/>
      <c r="G31" s="88"/>
      <c r="H31" s="88"/>
      <c r="I31" s="88"/>
      <c r="J31" s="88"/>
      <c r="K31" s="290"/>
      <c r="L31" s="87"/>
    </row>
    <row r="32" spans="1:12" ht="12.75" hidden="1">
      <c r="A32" s="330"/>
      <c r="B32" s="131"/>
      <c r="C32" s="87"/>
      <c r="D32" s="287"/>
      <c r="E32" s="88"/>
      <c r="F32" s="88"/>
      <c r="G32" s="88"/>
      <c r="H32" s="88"/>
      <c r="I32" s="88"/>
      <c r="J32" s="88"/>
      <c r="K32" s="290"/>
      <c r="L32" s="87"/>
    </row>
    <row r="33" spans="1:12" ht="12.75" hidden="1">
      <c r="A33" s="330"/>
      <c r="B33" s="131"/>
      <c r="C33" s="87"/>
      <c r="D33" s="87"/>
      <c r="E33" s="88"/>
      <c r="F33" s="88"/>
      <c r="G33" s="88"/>
      <c r="H33" s="88"/>
      <c r="I33" s="88"/>
      <c r="J33" s="88"/>
      <c r="K33" s="290"/>
      <c r="L33" s="87"/>
    </row>
    <row r="34" spans="1:12" ht="12.75" hidden="1">
      <c r="A34" s="330"/>
      <c r="B34" s="131"/>
      <c r="C34" s="87"/>
      <c r="D34" s="87"/>
      <c r="E34" s="88"/>
      <c r="F34" s="88"/>
      <c r="G34" s="88"/>
      <c r="H34" s="88"/>
      <c r="I34" s="88"/>
      <c r="J34" s="88"/>
      <c r="K34" s="290"/>
      <c r="L34" s="87"/>
    </row>
    <row r="35" spans="1:12" ht="12.75" hidden="1">
      <c r="A35" s="330"/>
      <c r="B35" s="131"/>
      <c r="C35" s="87"/>
      <c r="D35" s="87"/>
      <c r="E35" s="88"/>
      <c r="F35" s="88"/>
      <c r="G35" s="88"/>
      <c r="H35" s="88"/>
      <c r="I35" s="88"/>
      <c r="J35" s="88"/>
      <c r="K35" s="290"/>
      <c r="L35" s="87"/>
    </row>
    <row r="36" spans="1:12" ht="12.75" hidden="1">
      <c r="A36" s="330"/>
      <c r="B36" s="131"/>
      <c r="C36" s="87"/>
      <c r="D36" s="87"/>
      <c r="E36" s="88"/>
      <c r="F36" s="88"/>
      <c r="G36" s="88"/>
      <c r="H36" s="88"/>
      <c r="I36" s="88"/>
      <c r="J36" s="88"/>
      <c r="K36" s="290"/>
      <c r="L36" s="87"/>
    </row>
    <row r="37" spans="1:12" ht="12.75" hidden="1">
      <c r="A37" s="330"/>
      <c r="B37" s="131"/>
      <c r="C37" s="87"/>
      <c r="D37" s="87"/>
      <c r="E37" s="88"/>
      <c r="F37" s="88"/>
      <c r="G37" s="88"/>
      <c r="H37" s="88"/>
      <c r="I37" s="88"/>
      <c r="J37" s="88"/>
      <c r="K37" s="290"/>
      <c r="L37" s="87"/>
    </row>
    <row r="38" spans="1:11" ht="12.75" hidden="1">
      <c r="A38" s="330"/>
      <c r="B38" s="131"/>
      <c r="C38" s="87"/>
      <c r="D38" s="87"/>
      <c r="E38" s="88"/>
      <c r="F38" s="88"/>
      <c r="G38" s="88"/>
      <c r="H38" s="88"/>
      <c r="I38" s="88"/>
      <c r="J38" s="88"/>
      <c r="K38" s="290"/>
    </row>
    <row r="39" spans="1:11" ht="12.75" hidden="1">
      <c r="A39" s="330"/>
      <c r="B39" s="131"/>
      <c r="C39" s="87"/>
      <c r="D39" s="287"/>
      <c r="E39" s="88"/>
      <c r="F39" s="88"/>
      <c r="G39" s="88"/>
      <c r="H39" s="88"/>
      <c r="I39" s="88"/>
      <c r="J39" s="88"/>
      <c r="K39" s="290"/>
    </row>
    <row r="40" spans="1:11" ht="19.5" thickBot="1">
      <c r="A40" s="330"/>
      <c r="B40" s="25"/>
      <c r="C40" s="115" t="s">
        <v>38</v>
      </c>
      <c r="D40" s="116" t="s">
        <v>39</v>
      </c>
      <c r="E40" s="117">
        <f>SUM(E10:E39)</f>
        <v>162192.78</v>
      </c>
      <c r="F40" s="117">
        <f>SUM(F10:F39)</f>
        <v>0</v>
      </c>
      <c r="G40" s="117">
        <f>SUM(G9:G39)</f>
        <v>93995.71</v>
      </c>
      <c r="H40" s="117">
        <f>SUM(H10:H39)</f>
        <v>48697.11</v>
      </c>
      <c r="I40" s="117">
        <f>SUM(I10:I39)</f>
        <v>48697.11</v>
      </c>
      <c r="J40" s="117">
        <f>SUM(J10:J39)</f>
        <v>43816.11</v>
      </c>
      <c r="K40" s="117">
        <f>SUM(K10:K39)</f>
        <v>43816.11</v>
      </c>
    </row>
    <row r="41" spans="1:11" ht="12.75">
      <c r="A41" s="330"/>
      <c r="B41" s="128"/>
      <c r="C41" s="129"/>
      <c r="D41" s="130"/>
      <c r="E41" s="123"/>
      <c r="F41" s="124"/>
      <c r="G41" s="124"/>
      <c r="H41" s="124"/>
      <c r="I41" s="124"/>
      <c r="J41" s="124"/>
      <c r="K41" s="125"/>
    </row>
    <row r="42" spans="1:11" ht="12.75">
      <c r="A42" s="330"/>
      <c r="B42" s="131" t="s">
        <v>18</v>
      </c>
      <c r="C42" s="132" t="s">
        <v>19</v>
      </c>
      <c r="D42" s="126" t="s">
        <v>40</v>
      </c>
      <c r="E42" s="117"/>
      <c r="F42" s="117"/>
      <c r="G42" s="117"/>
      <c r="H42" s="117"/>
      <c r="I42" s="117"/>
      <c r="J42" s="117"/>
      <c r="K42" s="117"/>
    </row>
    <row r="43" spans="1:11" ht="12.75">
      <c r="A43" s="330"/>
      <c r="B43" s="112"/>
      <c r="C43" s="133"/>
      <c r="D43" s="134"/>
      <c r="E43" s="88">
        <f>SUM(F43:K43)</f>
        <v>0</v>
      </c>
      <c r="F43" s="88"/>
      <c r="G43" s="88"/>
      <c r="H43" s="88"/>
      <c r="I43" s="88"/>
      <c r="J43" s="88"/>
      <c r="K43" s="114"/>
    </row>
    <row r="44" spans="1:11" ht="12.75">
      <c r="A44" s="330"/>
      <c r="B44" s="112"/>
      <c r="C44" s="133"/>
      <c r="D44" s="134"/>
      <c r="E44" s="88"/>
      <c r="F44" s="88"/>
      <c r="G44" s="88"/>
      <c r="H44" s="88"/>
      <c r="I44" s="88"/>
      <c r="J44" s="88"/>
      <c r="K44" s="114"/>
    </row>
    <row r="45" spans="1:11" ht="19.5" thickBot="1">
      <c r="A45" s="332"/>
      <c r="B45" s="25"/>
      <c r="C45" s="115" t="s">
        <v>41</v>
      </c>
      <c r="D45" s="116" t="s">
        <v>42</v>
      </c>
      <c r="E45" s="135">
        <f>SUM(F45:K45)</f>
        <v>0</v>
      </c>
      <c r="F45" s="118"/>
      <c r="G45" s="118"/>
      <c r="H45" s="118"/>
      <c r="I45" s="118">
        <v>0</v>
      </c>
      <c r="J45" s="118">
        <v>0</v>
      </c>
      <c r="K45" s="119">
        <v>0</v>
      </c>
    </row>
    <row r="46" spans="1:11" ht="12.75">
      <c r="A46" s="136"/>
      <c r="B46" s="120"/>
      <c r="C46" s="121"/>
      <c r="D46" s="122"/>
      <c r="E46" s="123"/>
      <c r="F46" s="124"/>
      <c r="G46" s="124"/>
      <c r="H46" s="124"/>
      <c r="I46" s="124"/>
      <c r="J46" s="124"/>
      <c r="K46" s="125"/>
    </row>
    <row r="47" spans="1:11" ht="19.5" thickBot="1">
      <c r="A47" s="137" t="s">
        <v>43</v>
      </c>
      <c r="B47" s="138" t="s">
        <v>44</v>
      </c>
      <c r="C47" s="138"/>
      <c r="D47" s="139"/>
      <c r="E47" s="140">
        <f aca="true" t="shared" si="1" ref="E47:K47">E6+E40+E45</f>
        <v>162192.78</v>
      </c>
      <c r="F47" s="140">
        <f t="shared" si="1"/>
        <v>0</v>
      </c>
      <c r="G47" s="140">
        <f t="shared" si="1"/>
        <v>93995.71</v>
      </c>
      <c r="H47" s="140">
        <f t="shared" si="1"/>
        <v>48697.11</v>
      </c>
      <c r="I47" s="140">
        <f t="shared" si="1"/>
        <v>48697.11</v>
      </c>
      <c r="J47" s="140">
        <f t="shared" si="1"/>
        <v>43816.11</v>
      </c>
      <c r="K47" s="140">
        <f t="shared" si="1"/>
        <v>43816.11</v>
      </c>
    </row>
    <row r="48" ht="13.5" thickTop="1"/>
    <row r="50" ht="12.75">
      <c r="B50" s="292"/>
    </row>
    <row r="54" ht="12.75">
      <c r="B54" s="292"/>
    </row>
  </sheetData>
  <mergeCells count="2">
    <mergeCell ref="A4:A6"/>
    <mergeCell ref="A8:A45"/>
  </mergeCells>
  <printOptions/>
  <pageMargins left="0.75" right="0.75" top="1" bottom="1" header="0" footer="0"/>
  <pageSetup fitToHeight="1" fitToWidth="1"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">
      <selection activeCell="D49" sqref="D49"/>
    </sheetView>
  </sheetViews>
  <sheetFormatPr defaultColWidth="9.140625" defaultRowHeight="12.75"/>
  <cols>
    <col min="1" max="1" width="7.140625" style="2" customWidth="1"/>
    <col min="2" max="2" width="7.00390625" style="2" customWidth="1"/>
    <col min="3" max="3" width="9.00390625" style="2" customWidth="1"/>
    <col min="4" max="4" width="38.421875" style="2" customWidth="1"/>
    <col min="5" max="5" width="13.8515625" style="2" customWidth="1"/>
    <col min="6" max="6" width="9.140625" style="2" customWidth="1"/>
    <col min="7" max="7" width="12.00390625" style="2" customWidth="1"/>
    <col min="8" max="11" width="9.140625" style="2" customWidth="1"/>
    <col min="12" max="12" width="38.57421875" style="2" customWidth="1"/>
    <col min="13" max="16384" width="9.140625" style="2" customWidth="1"/>
  </cols>
  <sheetData>
    <row r="1" ht="19.5" thickBot="1">
      <c r="A1" s="100" t="s">
        <v>90</v>
      </c>
    </row>
    <row r="2" spans="1:11" ht="18.75">
      <c r="A2" s="100" t="s">
        <v>1</v>
      </c>
      <c r="B2" s="101"/>
      <c r="C2" s="101"/>
      <c r="D2" s="102" t="s">
        <v>81</v>
      </c>
      <c r="E2" s="101"/>
      <c r="F2" s="102" t="s">
        <v>82</v>
      </c>
      <c r="G2" s="101"/>
      <c r="H2" s="101"/>
      <c r="I2" s="101"/>
      <c r="J2" s="6"/>
      <c r="K2" s="103" t="s">
        <v>4</v>
      </c>
    </row>
    <row r="3" spans="1:11" ht="12.75">
      <c r="A3" s="8"/>
      <c r="B3" s="85" t="s">
        <v>5</v>
      </c>
      <c r="C3" s="104"/>
      <c r="D3" s="105"/>
      <c r="E3" s="106" t="s">
        <v>6</v>
      </c>
      <c r="F3" s="106" t="s">
        <v>91</v>
      </c>
      <c r="G3" s="106" t="s">
        <v>83</v>
      </c>
      <c r="H3" s="106">
        <v>2010</v>
      </c>
      <c r="I3" s="106">
        <v>2011</v>
      </c>
      <c r="J3" s="106">
        <v>2012</v>
      </c>
      <c r="K3" s="107" t="s">
        <v>9</v>
      </c>
    </row>
    <row r="4" spans="1:11" ht="13.5" thickBot="1">
      <c r="A4" s="329" t="s">
        <v>10</v>
      </c>
      <c r="B4" s="108" t="s">
        <v>11</v>
      </c>
      <c r="C4" s="109" t="s">
        <v>12</v>
      </c>
      <c r="D4" s="110" t="s">
        <v>13</v>
      </c>
      <c r="E4" s="147" t="s">
        <v>265</v>
      </c>
      <c r="F4" s="147">
        <v>2</v>
      </c>
      <c r="G4" s="147">
        <v>3</v>
      </c>
      <c r="H4" s="147">
        <v>4</v>
      </c>
      <c r="I4" s="147">
        <v>5</v>
      </c>
      <c r="J4" s="147">
        <v>6</v>
      </c>
      <c r="K4" s="111">
        <v>7</v>
      </c>
    </row>
    <row r="5" spans="1:11" ht="13.5" thickTop="1">
      <c r="A5" s="330"/>
      <c r="B5" s="294"/>
      <c r="C5" s="294"/>
      <c r="D5" s="87" t="s">
        <v>92</v>
      </c>
      <c r="E5" s="88">
        <f>SUM(G5:I5)</f>
        <v>21655</v>
      </c>
      <c r="F5" s="88"/>
      <c r="G5" s="88">
        <v>10827.6</v>
      </c>
      <c r="H5" s="88">
        <v>6496.4</v>
      </c>
      <c r="I5" s="88">
        <v>4331</v>
      </c>
      <c r="J5" s="88"/>
      <c r="K5" s="88"/>
    </row>
    <row r="6" spans="1:11" ht="12.75">
      <c r="A6" s="330"/>
      <c r="B6" s="113"/>
      <c r="C6" s="113"/>
      <c r="D6" s="295" t="s">
        <v>93</v>
      </c>
      <c r="E6" s="88">
        <f>SUM(G6:I6)</f>
        <v>2600</v>
      </c>
      <c r="F6" s="88"/>
      <c r="G6" s="88">
        <v>2600</v>
      </c>
      <c r="H6" s="88"/>
      <c r="I6" s="88"/>
      <c r="J6" s="88"/>
      <c r="K6" s="88"/>
    </row>
    <row r="7" spans="1:11" ht="12.75">
      <c r="A7" s="330"/>
      <c r="B7" s="113"/>
      <c r="C7" s="113"/>
      <c r="D7" s="295" t="s">
        <v>94</v>
      </c>
      <c r="E7" s="88">
        <f>SUM(G7:I7)</f>
        <v>1915</v>
      </c>
      <c r="F7" s="88"/>
      <c r="G7" s="88">
        <v>1915</v>
      </c>
      <c r="H7" s="88"/>
      <c r="I7" s="88"/>
      <c r="J7" s="88"/>
      <c r="K7" s="88"/>
    </row>
    <row r="8" spans="1:11" ht="12.75">
      <c r="A8" s="330"/>
      <c r="B8" s="113"/>
      <c r="C8" s="113"/>
      <c r="D8" s="295" t="s">
        <v>158</v>
      </c>
      <c r="E8" s="88"/>
      <c r="F8" s="88"/>
      <c r="G8" s="88">
        <f>G39*0.8</f>
        <v>4800</v>
      </c>
      <c r="H8" s="88">
        <f>16370*0.4</f>
        <v>6548</v>
      </c>
      <c r="I8" s="88"/>
      <c r="J8" s="88"/>
      <c r="K8" s="88"/>
    </row>
    <row r="9" spans="1:11" ht="19.5" thickBot="1">
      <c r="A9" s="331"/>
      <c r="B9" s="25"/>
      <c r="C9" s="115" t="s">
        <v>15</v>
      </c>
      <c r="D9" s="116" t="s">
        <v>16</v>
      </c>
      <c r="E9" s="118">
        <f>SUM(E5:E8)</f>
        <v>26170</v>
      </c>
      <c r="F9" s="118"/>
      <c r="G9" s="118">
        <f>SUM(G5:G8)</f>
        <v>20142.6</v>
      </c>
      <c r="H9" s="118">
        <f>SUM(H5:H8)</f>
        <v>13044.4</v>
      </c>
      <c r="I9" s="118">
        <f>SUM(I5:I8)</f>
        <v>4331</v>
      </c>
      <c r="J9" s="118">
        <f>SUM(J5:J8)</f>
        <v>0</v>
      </c>
      <c r="K9" s="118">
        <f>SUM(K5:K8)</f>
        <v>0</v>
      </c>
    </row>
    <row r="10" spans="1:11" ht="13.5" thickBot="1">
      <c r="A10" s="329" t="s">
        <v>17</v>
      </c>
      <c r="B10" s="108" t="s">
        <v>11</v>
      </c>
      <c r="C10" s="109" t="s">
        <v>12</v>
      </c>
      <c r="D10" s="126" t="s">
        <v>20</v>
      </c>
      <c r="E10" s="88"/>
      <c r="F10" s="88"/>
      <c r="G10" s="88"/>
      <c r="H10" s="88"/>
      <c r="I10" s="88"/>
      <c r="J10" s="88"/>
      <c r="K10" s="88"/>
    </row>
    <row r="11" spans="1:11" ht="13.5" thickTop="1">
      <c r="A11" s="330"/>
      <c r="B11" s="294"/>
      <c r="C11" s="293">
        <v>30101</v>
      </c>
      <c r="D11" s="87" t="s">
        <v>95</v>
      </c>
      <c r="E11" s="88">
        <f>SUM(G11:I11)</f>
        <v>12992.8</v>
      </c>
      <c r="F11" s="88"/>
      <c r="G11" s="88">
        <v>4330.8</v>
      </c>
      <c r="H11" s="88">
        <v>4331</v>
      </c>
      <c r="I11" s="88">
        <v>4331</v>
      </c>
      <c r="J11" s="88"/>
      <c r="K11" s="88"/>
    </row>
    <row r="12" spans="1:11" ht="12.75">
      <c r="A12" s="330"/>
      <c r="B12" s="113"/>
      <c r="C12" s="293">
        <v>30101</v>
      </c>
      <c r="D12" s="287" t="s">
        <v>96</v>
      </c>
      <c r="E12" s="88">
        <f>SUM(G12:I12)</f>
        <v>5000</v>
      </c>
      <c r="F12" s="88"/>
      <c r="G12" s="88">
        <v>5000</v>
      </c>
      <c r="H12" s="88"/>
      <c r="I12" s="88"/>
      <c r="J12" s="88"/>
      <c r="K12" s="88"/>
    </row>
    <row r="13" spans="1:11" ht="12.75" hidden="1">
      <c r="A13" s="330"/>
      <c r="B13" s="113"/>
      <c r="C13" s="293">
        <v>30101</v>
      </c>
      <c r="D13" s="287"/>
      <c r="E13" s="88"/>
      <c r="F13" s="88"/>
      <c r="G13" s="88"/>
      <c r="H13" s="88"/>
      <c r="I13" s="88"/>
      <c r="J13" s="88"/>
      <c r="K13" s="88"/>
    </row>
    <row r="14" spans="1:11" ht="12.75" hidden="1">
      <c r="A14" s="330"/>
      <c r="B14" s="113"/>
      <c r="C14" s="293">
        <v>30101</v>
      </c>
      <c r="D14" s="287"/>
      <c r="E14" s="88"/>
      <c r="F14" s="88"/>
      <c r="G14" s="88"/>
      <c r="H14" s="88"/>
      <c r="I14" s="88"/>
      <c r="J14" s="88"/>
      <c r="K14" s="88"/>
    </row>
    <row r="15" spans="1:11" ht="12.75" hidden="1">
      <c r="A15" s="330"/>
      <c r="B15" s="294"/>
      <c r="C15" s="293">
        <v>30101</v>
      </c>
      <c r="D15" s="287"/>
      <c r="E15" s="88"/>
      <c r="F15" s="88"/>
      <c r="G15" s="88"/>
      <c r="H15" s="88"/>
      <c r="I15" s="88"/>
      <c r="J15" s="88"/>
      <c r="K15" s="88"/>
    </row>
    <row r="16" spans="1:12" ht="12.75" hidden="1">
      <c r="A16" s="330"/>
      <c r="B16" s="113"/>
      <c r="C16" s="293">
        <v>30101</v>
      </c>
      <c r="D16" s="87"/>
      <c r="E16" s="88"/>
      <c r="F16" s="88"/>
      <c r="G16" s="88"/>
      <c r="H16" s="88"/>
      <c r="I16" s="88"/>
      <c r="J16" s="88"/>
      <c r="K16" s="88"/>
      <c r="L16" s="87"/>
    </row>
    <row r="17" spans="1:12" ht="12.75" hidden="1">
      <c r="A17" s="330"/>
      <c r="B17" s="113"/>
      <c r="C17" s="293">
        <v>30101</v>
      </c>
      <c r="D17" s="87"/>
      <c r="E17" s="88"/>
      <c r="F17" s="88"/>
      <c r="G17" s="88"/>
      <c r="H17" s="88"/>
      <c r="I17" s="88"/>
      <c r="J17" s="88"/>
      <c r="K17" s="88"/>
      <c r="L17" s="87"/>
    </row>
    <row r="18" spans="1:12" ht="12.75" hidden="1">
      <c r="A18" s="330"/>
      <c r="B18" s="113"/>
      <c r="C18" s="293">
        <v>30101</v>
      </c>
      <c r="D18" s="87"/>
      <c r="E18" s="88"/>
      <c r="F18" s="88"/>
      <c r="G18" s="88"/>
      <c r="H18" s="88"/>
      <c r="I18" s="88"/>
      <c r="J18" s="88"/>
      <c r="K18" s="88"/>
      <c r="L18" s="87"/>
    </row>
    <row r="19" spans="1:12" ht="12.75" hidden="1">
      <c r="A19" s="330"/>
      <c r="B19" s="294"/>
      <c r="C19" s="293">
        <v>30101</v>
      </c>
      <c r="D19" s="87"/>
      <c r="E19" s="88"/>
      <c r="F19" s="88"/>
      <c r="G19" s="88"/>
      <c r="H19" s="88"/>
      <c r="I19" s="88"/>
      <c r="J19" s="88"/>
      <c r="K19" s="88"/>
      <c r="L19" s="87"/>
    </row>
    <row r="20" spans="1:12" ht="12.75" hidden="1">
      <c r="A20" s="330"/>
      <c r="B20" s="113"/>
      <c r="C20" s="293">
        <v>30101</v>
      </c>
      <c r="D20" s="87"/>
      <c r="E20" s="88"/>
      <c r="F20" s="88"/>
      <c r="G20" s="88"/>
      <c r="H20" s="88"/>
      <c r="I20" s="88"/>
      <c r="J20" s="88"/>
      <c r="K20" s="88"/>
      <c r="L20" s="87"/>
    </row>
    <row r="21" spans="1:12" ht="12.75" hidden="1">
      <c r="A21" s="330"/>
      <c r="B21" s="113"/>
      <c r="C21" s="293">
        <v>30101</v>
      </c>
      <c r="D21" s="87"/>
      <c r="E21" s="88"/>
      <c r="F21" s="88"/>
      <c r="G21" s="88"/>
      <c r="H21" s="88"/>
      <c r="I21" s="88"/>
      <c r="J21" s="88"/>
      <c r="K21" s="88"/>
      <c r="L21" s="87"/>
    </row>
    <row r="22" spans="1:12" ht="12.75" hidden="1">
      <c r="A22" s="330"/>
      <c r="B22" s="113"/>
      <c r="C22" s="293">
        <v>30101</v>
      </c>
      <c r="D22" s="87"/>
      <c r="E22" s="88"/>
      <c r="F22" s="88"/>
      <c r="G22" s="88"/>
      <c r="H22" s="88"/>
      <c r="I22" s="88"/>
      <c r="J22" s="88"/>
      <c r="K22" s="88"/>
      <c r="L22" s="87"/>
    </row>
    <row r="23" spans="1:12" ht="12.75" hidden="1">
      <c r="A23" s="330"/>
      <c r="B23" s="294"/>
      <c r="C23" s="293">
        <v>30101</v>
      </c>
      <c r="D23" s="87"/>
      <c r="E23" s="88"/>
      <c r="F23" s="88"/>
      <c r="G23" s="88"/>
      <c r="H23" s="88"/>
      <c r="I23" s="88"/>
      <c r="J23" s="88"/>
      <c r="K23" s="88"/>
      <c r="L23" s="87"/>
    </row>
    <row r="24" spans="1:12" ht="12.75" hidden="1">
      <c r="A24" s="330"/>
      <c r="B24" s="113"/>
      <c r="C24" s="293">
        <v>30101</v>
      </c>
      <c r="D24" s="291"/>
      <c r="E24" s="88"/>
      <c r="F24" s="88"/>
      <c r="G24" s="88"/>
      <c r="H24" s="88"/>
      <c r="I24" s="88"/>
      <c r="J24" s="88"/>
      <c r="K24" s="88"/>
      <c r="L24" s="87"/>
    </row>
    <row r="25" spans="1:12" ht="12.75" hidden="1">
      <c r="A25" s="330"/>
      <c r="B25" s="113"/>
      <c r="C25" s="293">
        <v>30101</v>
      </c>
      <c r="D25" s="87"/>
      <c r="E25" s="88"/>
      <c r="F25" s="88"/>
      <c r="G25" s="88"/>
      <c r="H25" s="88"/>
      <c r="I25" s="88"/>
      <c r="J25" s="88"/>
      <c r="K25" s="88"/>
      <c r="L25" s="87"/>
    </row>
    <row r="26" spans="1:12" ht="12.75" hidden="1">
      <c r="A26" s="330"/>
      <c r="B26" s="113"/>
      <c r="C26" s="293">
        <v>30101</v>
      </c>
      <c r="D26" s="87"/>
      <c r="E26" s="88"/>
      <c r="F26" s="88"/>
      <c r="G26" s="88"/>
      <c r="H26" s="88"/>
      <c r="I26" s="88"/>
      <c r="J26" s="88"/>
      <c r="K26" s="88"/>
      <c r="L26" s="87"/>
    </row>
    <row r="27" spans="1:12" ht="12.75" hidden="1">
      <c r="A27" s="330"/>
      <c r="B27" s="294"/>
      <c r="C27" s="293">
        <v>30101</v>
      </c>
      <c r="D27" s="87"/>
      <c r="E27" s="88"/>
      <c r="F27" s="88"/>
      <c r="G27" s="88"/>
      <c r="H27" s="88"/>
      <c r="I27" s="88"/>
      <c r="J27" s="88"/>
      <c r="K27" s="88"/>
      <c r="L27" s="87"/>
    </row>
    <row r="28" spans="1:12" ht="12.75" hidden="1">
      <c r="A28" s="330"/>
      <c r="B28" s="113"/>
      <c r="C28" s="293">
        <v>30101</v>
      </c>
      <c r="D28" s="287"/>
      <c r="E28" s="88"/>
      <c r="F28" s="88"/>
      <c r="G28" s="88"/>
      <c r="H28" s="88"/>
      <c r="I28" s="88"/>
      <c r="J28" s="88"/>
      <c r="K28" s="88"/>
      <c r="L28" s="87"/>
    </row>
    <row r="29" spans="1:12" ht="12.75" hidden="1">
      <c r="A29" s="330"/>
      <c r="B29" s="113"/>
      <c r="C29" s="293">
        <v>30101</v>
      </c>
      <c r="D29" s="287"/>
      <c r="E29" s="88"/>
      <c r="F29" s="88"/>
      <c r="G29" s="88"/>
      <c r="H29" s="88"/>
      <c r="I29" s="88"/>
      <c r="J29" s="88"/>
      <c r="K29" s="88"/>
      <c r="L29" s="87"/>
    </row>
    <row r="30" spans="1:12" ht="12.75" hidden="1">
      <c r="A30" s="330"/>
      <c r="B30" s="113"/>
      <c r="C30" s="293">
        <v>30101</v>
      </c>
      <c r="D30" s="87"/>
      <c r="E30" s="88"/>
      <c r="F30" s="88"/>
      <c r="G30" s="88"/>
      <c r="H30" s="88"/>
      <c r="I30" s="88"/>
      <c r="J30" s="88"/>
      <c r="K30" s="88"/>
      <c r="L30" s="87"/>
    </row>
    <row r="31" spans="1:12" ht="12.75" hidden="1">
      <c r="A31" s="330"/>
      <c r="B31" s="294"/>
      <c r="C31" s="293">
        <v>30101</v>
      </c>
      <c r="D31" s="87"/>
      <c r="E31" s="88"/>
      <c r="F31" s="88"/>
      <c r="G31" s="88"/>
      <c r="H31" s="88"/>
      <c r="I31" s="88"/>
      <c r="J31" s="88"/>
      <c r="K31" s="88"/>
      <c r="L31" s="87"/>
    </row>
    <row r="32" spans="1:12" ht="12.75" hidden="1">
      <c r="A32" s="330"/>
      <c r="B32" s="113"/>
      <c r="C32" s="293">
        <v>30101</v>
      </c>
      <c r="D32" s="87"/>
      <c r="E32" s="88"/>
      <c r="F32" s="88"/>
      <c r="G32" s="88"/>
      <c r="H32" s="88"/>
      <c r="I32" s="88"/>
      <c r="J32" s="88"/>
      <c r="K32" s="88"/>
      <c r="L32" s="87"/>
    </row>
    <row r="33" spans="1:12" ht="12.75" hidden="1">
      <c r="A33" s="330"/>
      <c r="B33" s="113"/>
      <c r="C33" s="293">
        <v>30101</v>
      </c>
      <c r="D33" s="87"/>
      <c r="E33" s="88"/>
      <c r="F33" s="88"/>
      <c r="G33" s="88"/>
      <c r="H33" s="88"/>
      <c r="I33" s="88"/>
      <c r="J33" s="88"/>
      <c r="K33" s="88"/>
      <c r="L33" s="87"/>
    </row>
    <row r="34" spans="1:12" ht="12.75" hidden="1">
      <c r="A34" s="330"/>
      <c r="B34" s="113"/>
      <c r="C34" s="293">
        <v>30101</v>
      </c>
      <c r="D34" s="87"/>
      <c r="E34" s="88"/>
      <c r="F34" s="88"/>
      <c r="G34" s="88"/>
      <c r="H34" s="88"/>
      <c r="I34" s="88"/>
      <c r="J34" s="88"/>
      <c r="K34" s="88"/>
      <c r="L34" s="87"/>
    </row>
    <row r="35" spans="1:11" ht="12.75" hidden="1">
      <c r="A35" s="330"/>
      <c r="B35" s="294"/>
      <c r="C35" s="293">
        <v>30101</v>
      </c>
      <c r="D35" s="87"/>
      <c r="E35" s="88"/>
      <c r="F35" s="88"/>
      <c r="G35" s="88"/>
      <c r="H35" s="88"/>
      <c r="I35" s="88"/>
      <c r="J35" s="88"/>
      <c r="K35" s="88"/>
    </row>
    <row r="36" spans="1:11" ht="12.75" hidden="1">
      <c r="A36" s="330"/>
      <c r="B36" s="113"/>
      <c r="C36" s="293">
        <v>30101</v>
      </c>
      <c r="D36" s="287"/>
      <c r="E36" s="88"/>
      <c r="F36" s="88"/>
      <c r="G36" s="88"/>
      <c r="H36" s="88"/>
      <c r="I36" s="88"/>
      <c r="J36" s="88"/>
      <c r="K36" s="88"/>
    </row>
    <row r="37" spans="1:11" ht="12.75">
      <c r="A37" s="330"/>
      <c r="B37" s="113"/>
      <c r="C37" s="293">
        <v>30101</v>
      </c>
      <c r="D37" s="295" t="s">
        <v>93</v>
      </c>
      <c r="E37" s="88">
        <f>SUM(G37:I37)</f>
        <v>8710</v>
      </c>
      <c r="F37" s="88"/>
      <c r="G37" s="88">
        <v>8110</v>
      </c>
      <c r="H37" s="88">
        <v>600</v>
      </c>
      <c r="I37" s="88"/>
      <c r="J37" s="88"/>
      <c r="K37" s="88"/>
    </row>
    <row r="38" spans="1:11" ht="12.75">
      <c r="A38" s="330"/>
      <c r="B38" s="113"/>
      <c r="C38" s="293">
        <v>30101</v>
      </c>
      <c r="D38" s="295" t="s">
        <v>94</v>
      </c>
      <c r="E38" s="88">
        <f>SUM(G38:I38)</f>
        <v>4833</v>
      </c>
      <c r="F38" s="88"/>
      <c r="G38" s="88">
        <v>4646</v>
      </c>
      <c r="H38" s="88">
        <v>187</v>
      </c>
      <c r="I38" s="88"/>
      <c r="J38" s="88"/>
      <c r="K38" s="88"/>
    </row>
    <row r="39" spans="1:11" ht="12.75">
      <c r="A39" s="330"/>
      <c r="B39" s="294"/>
      <c r="C39" s="293">
        <v>30101</v>
      </c>
      <c r="D39" s="295" t="s">
        <v>158</v>
      </c>
      <c r="G39" s="88">
        <v>6000</v>
      </c>
      <c r="H39" s="88">
        <f>16370*1.2</f>
        <v>19644</v>
      </c>
      <c r="J39" s="88"/>
      <c r="K39" s="88"/>
    </row>
    <row r="40" spans="1:11" ht="19.5" thickBot="1">
      <c r="A40" s="330"/>
      <c r="B40" s="25"/>
      <c r="C40" s="115" t="s">
        <v>38</v>
      </c>
      <c r="D40" s="116" t="s">
        <v>39</v>
      </c>
      <c r="E40" s="118">
        <f>SUM(E11:E38)</f>
        <v>31535.8</v>
      </c>
      <c r="F40" s="118"/>
      <c r="G40" s="118">
        <f>SUM(G10:G38)</f>
        <v>22086.8</v>
      </c>
      <c r="H40" s="118">
        <f>SUM(H11:H36)</f>
        <v>4331</v>
      </c>
      <c r="I40" s="118">
        <f>SUM(I11:I36)</f>
        <v>4331</v>
      </c>
      <c r="J40" s="118">
        <f>SUM(J11:J36)</f>
        <v>0</v>
      </c>
      <c r="K40" s="118">
        <f>SUM(K11:K36)</f>
        <v>0</v>
      </c>
    </row>
    <row r="41" spans="1:11" ht="12.75">
      <c r="A41" s="330"/>
      <c r="B41" s="128"/>
      <c r="C41" s="129"/>
      <c r="D41" s="130"/>
      <c r="E41" s="123"/>
      <c r="F41" s="124"/>
      <c r="G41" s="124"/>
      <c r="H41" s="124"/>
      <c r="I41" s="124"/>
      <c r="J41" s="124"/>
      <c r="K41" s="125"/>
    </row>
    <row r="42" spans="1:11" ht="12.75">
      <c r="A42" s="330"/>
      <c r="B42" s="131" t="s">
        <v>18</v>
      </c>
      <c r="C42" s="132" t="s">
        <v>19</v>
      </c>
      <c r="D42" s="126" t="s">
        <v>40</v>
      </c>
      <c r="E42" s="117"/>
      <c r="F42" s="117"/>
      <c r="G42" s="117"/>
      <c r="H42" s="117"/>
      <c r="I42" s="117"/>
      <c r="J42" s="117"/>
      <c r="K42" s="117"/>
    </row>
    <row r="43" spans="1:11" ht="12.75">
      <c r="A43" s="330"/>
      <c r="B43" s="112"/>
      <c r="C43" s="133"/>
      <c r="D43" s="134"/>
      <c r="E43" s="88"/>
      <c r="F43" s="88"/>
      <c r="G43" s="88"/>
      <c r="H43" s="88"/>
      <c r="I43" s="88"/>
      <c r="J43" s="88"/>
      <c r="K43" s="114"/>
    </row>
    <row r="44" spans="1:11" ht="19.5" thickBot="1">
      <c r="A44" s="332"/>
      <c r="B44" s="25"/>
      <c r="C44" s="115" t="s">
        <v>41</v>
      </c>
      <c r="D44" s="116" t="s">
        <v>42</v>
      </c>
      <c r="E44" s="135">
        <f>SUM(F44:K44)</f>
        <v>0</v>
      </c>
      <c r="F44" s="118"/>
      <c r="G44" s="118"/>
      <c r="H44" s="118"/>
      <c r="I44" s="118">
        <v>0</v>
      </c>
      <c r="J44" s="118">
        <v>0</v>
      </c>
      <c r="K44" s="119">
        <v>0</v>
      </c>
    </row>
    <row r="45" spans="1:11" ht="12.75">
      <c r="A45" s="136"/>
      <c r="B45" s="120"/>
      <c r="C45" s="121"/>
      <c r="D45" s="122"/>
      <c r="E45" s="123"/>
      <c r="F45" s="124"/>
      <c r="G45" s="124"/>
      <c r="H45" s="124"/>
      <c r="I45" s="124"/>
      <c r="J45" s="124"/>
      <c r="K45" s="125"/>
    </row>
    <row r="46" spans="1:11" ht="19.5" thickBot="1">
      <c r="A46" s="137" t="s">
        <v>43</v>
      </c>
      <c r="B46" s="138" t="s">
        <v>44</v>
      </c>
      <c r="C46" s="138"/>
      <c r="D46" s="139"/>
      <c r="E46" s="140">
        <f aca="true" t="shared" si="0" ref="E46:K46">E9+E40+E44</f>
        <v>57705.8</v>
      </c>
      <c r="F46" s="140">
        <f t="shared" si="0"/>
        <v>0</v>
      </c>
      <c r="G46" s="140">
        <f t="shared" si="0"/>
        <v>42229.399999999994</v>
      </c>
      <c r="H46" s="140">
        <f t="shared" si="0"/>
        <v>17375.4</v>
      </c>
      <c r="I46" s="140">
        <f t="shared" si="0"/>
        <v>8662</v>
      </c>
      <c r="J46" s="140">
        <f t="shared" si="0"/>
        <v>0</v>
      </c>
      <c r="K46" s="140">
        <f t="shared" si="0"/>
        <v>0</v>
      </c>
    </row>
    <row r="47" ht="13.5" thickTop="1"/>
    <row r="48" ht="12.75">
      <c r="G48" s="99"/>
    </row>
  </sheetData>
  <mergeCells count="2">
    <mergeCell ref="A4:A9"/>
    <mergeCell ref="A10:A44"/>
  </mergeCells>
  <printOptions/>
  <pageMargins left="0.75" right="0.75" top="1" bottom="1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katarinat</dc:creator>
  <cp:keywords/>
  <dc:description/>
  <cp:lastModifiedBy>urska</cp:lastModifiedBy>
  <cp:lastPrinted>2009-03-02T10:17:59Z</cp:lastPrinted>
  <dcterms:created xsi:type="dcterms:W3CDTF">2009-02-12T07:17:33Z</dcterms:created>
  <dcterms:modified xsi:type="dcterms:W3CDTF">2009-03-03T12:22:22Z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