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170" windowHeight="7530" tabRatio="500" activeTab="0"/>
  </bookViews>
  <sheets>
    <sheet name="PRODAJE NEPR." sheetId="1" r:id="rId1"/>
    <sheet name="NAKUPI NEPR." sheetId="2" r:id="rId2"/>
    <sheet name="PRODAJA PREMIČNINE" sheetId="3" r:id="rId3"/>
    <sheet name="NAKUP PREMIČNINE" sheetId="4" r:id="rId4"/>
  </sheets>
  <externalReferences>
    <externalReference r:id="rId7"/>
  </externalReferences>
  <definedNames>
    <definedName name="_xlnm._FilterDatabase" localSheetId="1" hidden="1">'NAKUPI NEPR.'!$A$112:$I$129</definedName>
    <definedName name="Excel_BuiltIn_Print_Area" localSheetId="0">'PRODAJE NEPR.'!$A$1:$L$131</definedName>
    <definedName name="_xlnm.Print_Area" localSheetId="1">'NAKUPI NEPR.'!$A$1:$H$280</definedName>
    <definedName name="_xlnm.Print_Area" localSheetId="0">'PRODAJE NEPR.'!$A$1:$I$148</definedName>
  </definedNames>
  <calcPr fullCalcOnLoad="1" refMode="R1C1"/>
</workbook>
</file>

<file path=xl/comments2.xml><?xml version="1.0" encoding="utf-8"?>
<comments xmlns="http://schemas.openxmlformats.org/spreadsheetml/2006/main">
  <authors>
    <author>Veronika</author>
  </authors>
  <commentList>
    <comment ref="F256" authorId="0">
      <text>
        <r>
          <rPr>
            <b/>
            <sz val="9"/>
            <rFont val="Tahoma"/>
            <family val="0"/>
          </rPr>
          <t>Veronika: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<sst xmlns="http://schemas.openxmlformats.org/spreadsheetml/2006/main" count="1497" uniqueCount="478">
  <si>
    <t>NEPREMIČNINE V OBČINI PREVALJE</t>
  </si>
  <si>
    <t>I. ZEMLJIŠČA</t>
  </si>
  <si>
    <t>K.O. 884 - FARNA VAS</t>
  </si>
  <si>
    <t>Zap.št.</t>
  </si>
  <si>
    <t>Identifikacijska oznaka nep. (parc. št.)</t>
  </si>
  <si>
    <t>Vrsta dej.rabe</t>
  </si>
  <si>
    <t>Izmera v m²</t>
  </si>
  <si>
    <t>Orientacijska vrednost v EUR</t>
  </si>
  <si>
    <t>Predvidena metoda razpolaganja</t>
  </si>
  <si>
    <t>Ekonomska utemeljenost</t>
  </si>
  <si>
    <t>Solastniški 
delež</t>
  </si>
  <si>
    <t>Drugo</t>
  </si>
  <si>
    <t>537/11</t>
  </si>
  <si>
    <t>pot</t>
  </si>
  <si>
    <t>menjava z doplačilom</t>
  </si>
  <si>
    <t>prenos zemljišča, ki ga občina ne potrebuje za javno infrastrukturo</t>
  </si>
  <si>
    <t xml:space="preserve"> 1/1</t>
  </si>
  <si>
    <t>stavbno zemljišče</t>
  </si>
  <si>
    <t>neposredno</t>
  </si>
  <si>
    <t>odprodaja zemljišča, ki ga občina ne potrebuje za javno infrastrukturo</t>
  </si>
  <si>
    <t>del</t>
  </si>
  <si>
    <t>99/18, 543/8</t>
  </si>
  <si>
    <t>območja stanovanj</t>
  </si>
  <si>
    <t xml:space="preserve">neposredno </t>
  </si>
  <si>
    <t>prodaja zemljišča, ki ga občina ne potrebuje za javno gospodarsko infrastrukturo - 3. ulica Spodnji kraj</t>
  </si>
  <si>
    <t>99/15</t>
  </si>
  <si>
    <t>99/14</t>
  </si>
  <si>
    <t>99/13</t>
  </si>
  <si>
    <t>99/12</t>
  </si>
  <si>
    <t>99/8</t>
  </si>
  <si>
    <t>99/6</t>
  </si>
  <si>
    <t>99/5</t>
  </si>
  <si>
    <t>99/4</t>
  </si>
  <si>
    <t>99/3</t>
  </si>
  <si>
    <t>99/1</t>
  </si>
  <si>
    <t>137/92</t>
  </si>
  <si>
    <t>javna dražba oz. neposredno</t>
  </si>
  <si>
    <t>137/88</t>
  </si>
  <si>
    <t>137/87</t>
  </si>
  <si>
    <t>137/89</t>
  </si>
  <si>
    <t>134/60</t>
  </si>
  <si>
    <t>neposredna pogodba</t>
  </si>
  <si>
    <t>134/61</t>
  </si>
  <si>
    <t>134/62</t>
  </si>
  <si>
    <t>100/44</t>
  </si>
  <si>
    <t>menjalna z doplačilom</t>
  </si>
  <si>
    <t>100/41</t>
  </si>
  <si>
    <t>cesta</t>
  </si>
  <si>
    <t>prodaja zemljišča, ki ga občina ne potrebuje za javno infrastrukturo</t>
  </si>
  <si>
    <t>137/93</t>
  </si>
  <si>
    <t>605/19</t>
  </si>
  <si>
    <t>299/9</t>
  </si>
  <si>
    <t>SKUPAJ</t>
  </si>
  <si>
    <t>K.O. 892 - LEŠE</t>
  </si>
  <si>
    <t>212/3</t>
  </si>
  <si>
    <t>pozidano zemljišče, sadovnjak</t>
  </si>
  <si>
    <t>K.O. 891 - PREVALJE</t>
  </si>
  <si>
    <t>503/15, 354/24, 503/16, 503/17, 503/18, 354/23</t>
  </si>
  <si>
    <t>pozidano zemljišče</t>
  </si>
  <si>
    <t>K.O. ZAGRAD</t>
  </si>
  <si>
    <t>340/6</t>
  </si>
  <si>
    <t>pokopališče</t>
  </si>
  <si>
    <t>Prenos zemljišča, na katerem stoji pokopališče Barbara</t>
  </si>
  <si>
    <t>"2/3</t>
  </si>
  <si>
    <t>K.O. 886 - LOKOVICA</t>
  </si>
  <si>
    <t>pašnik</t>
  </si>
  <si>
    <t>124/24</t>
  </si>
  <si>
    <t>K.O. 870-JAMNICA</t>
  </si>
  <si>
    <t>602/1-del</t>
  </si>
  <si>
    <t>travnik</t>
  </si>
  <si>
    <t xml:space="preserve"> </t>
  </si>
  <si>
    <t>K.O. 874 - ŠENTANEL</t>
  </si>
  <si>
    <t>497/10, 497/11, 465/6, 481/60, 497/13</t>
  </si>
  <si>
    <t xml:space="preserve">menjava </t>
  </si>
  <si>
    <t>menjava zemljišča za cesto</t>
  </si>
  <si>
    <t>359/2, 358/22</t>
  </si>
  <si>
    <t xml:space="preserve"> 1/4</t>
  </si>
  <si>
    <t>487/2</t>
  </si>
  <si>
    <t>K.O. 875 – DOLGA BRDA</t>
  </si>
  <si>
    <t>K.O. 885 – POLJANA</t>
  </si>
  <si>
    <t>prodaje izven programa</t>
  </si>
  <si>
    <t>v EUR</t>
  </si>
  <si>
    <t>II. ZEMLJIŠČA S STAVBO</t>
  </si>
  <si>
    <t>K.O. Farna vas</t>
  </si>
  <si>
    <t>Velikost parcele</t>
  </si>
  <si>
    <t>naslov stavbe, identif. Št.</t>
  </si>
  <si>
    <t>velikost stavbe m2</t>
  </si>
  <si>
    <t>298/1, 298/2, 298/5</t>
  </si>
  <si>
    <t>Zgornji kraj 12, Prevalje, stavba št 884/1260</t>
  </si>
  <si>
    <t>primarno javna dražba, sekundarno neposredna pogodba</t>
  </si>
  <si>
    <t>"1/1</t>
  </si>
  <si>
    <t xml:space="preserve">Številka: </t>
  </si>
  <si>
    <t>Občina Prevalje</t>
  </si>
  <si>
    <t>Datum:</t>
  </si>
  <si>
    <t>župan</t>
  </si>
  <si>
    <t xml:space="preserve"> dr. Matija TASIČ</t>
  </si>
  <si>
    <t>Okvirna lokacija                 (parc.št.)</t>
  </si>
  <si>
    <t>Okvirna velikost           (m²)</t>
  </si>
  <si>
    <t>Vrsta nepremičnine</t>
  </si>
  <si>
    <t>Predvidena sredstva              (v EUR)</t>
  </si>
  <si>
    <t>Ekonomka utemeljenost</t>
  </si>
  <si>
    <t>Solastniški delež</t>
  </si>
  <si>
    <t>385/38</t>
  </si>
  <si>
    <t>pridobitev zemljišče za ureditev lokalne ceste, projekt "Mestno jedro"</t>
  </si>
  <si>
    <t xml:space="preserve"> 1/6</t>
  </si>
  <si>
    <t>pridobitev zemljišč za pločnik, projekt "Krožišče - Spar"</t>
  </si>
  <si>
    <t>178/63
178/62
178/61
176/19
176/17
177/4
109/4</t>
  </si>
  <si>
    <t>39
31
9
1
14
8
1</t>
  </si>
  <si>
    <t>njiva</t>
  </si>
  <si>
    <t>pridobitev zemljišč za cesto</t>
  </si>
  <si>
    <t>132/7 - del</t>
  </si>
  <si>
    <t>pridobitev zemljišč za JP 851771</t>
  </si>
  <si>
    <t>132/5 - del</t>
  </si>
  <si>
    <t>136/55 - del</t>
  </si>
  <si>
    <t>136/54 - del</t>
  </si>
  <si>
    <t>137/93, 137/85, 137/86, 137/87, 137/88, 137/89, 137/90, 137/91, 137/92</t>
  </si>
  <si>
    <t>osrednja območja centralnih dejavnosti; območja stanovanj</t>
  </si>
  <si>
    <t>Nakup zemljišč zaradi rekonstrukcije javne poti JP 851431 - 3. ulica Spodnji kraj</t>
  </si>
  <si>
    <t>137/84</t>
  </si>
  <si>
    <t>1/1</t>
  </si>
  <si>
    <t>141/62, 141/65</t>
  </si>
  <si>
    <t xml:space="preserve">osrednja območja centralnih dejavnosti; </t>
  </si>
  <si>
    <t xml:space="preserve">nakup zemljišča v oc lesna - cesta </t>
  </si>
  <si>
    <t>100/36</t>
  </si>
  <si>
    <t>100/40</t>
  </si>
  <si>
    <t>100/38</t>
  </si>
  <si>
    <t>100/50</t>
  </si>
  <si>
    <t>100/48</t>
  </si>
  <si>
    <t>100/46</t>
  </si>
  <si>
    <t>286/3</t>
  </si>
  <si>
    <t>pridobitev zemljišča - javne poti</t>
  </si>
  <si>
    <t>286/2</t>
  </si>
  <si>
    <t>priditev javne poti in parkirišča</t>
  </si>
  <si>
    <t>164/2</t>
  </si>
  <si>
    <t>pridobivanje zemljišč za cesto vrtec - Polje</t>
  </si>
  <si>
    <t>161/16</t>
  </si>
  <si>
    <t>161/18</t>
  </si>
  <si>
    <t>163/9</t>
  </si>
  <si>
    <t>K.O. 876 - BREZNICA</t>
  </si>
  <si>
    <t>Zap. št.</t>
  </si>
  <si>
    <t>382/3</t>
  </si>
  <si>
    <t>prenos zemljišč za lokalno cesto</t>
  </si>
  <si>
    <t>382/4</t>
  </si>
  <si>
    <t>378/3</t>
  </si>
  <si>
    <t>122/20</t>
  </si>
  <si>
    <t xml:space="preserve">pridobitev zemljišč za lokalno cesto </t>
  </si>
  <si>
    <t>122/21</t>
  </si>
  <si>
    <t>122/8</t>
  </si>
  <si>
    <t>K.O. 875 - DOLGA BRDA</t>
  </si>
  <si>
    <t>518/37</t>
  </si>
  <si>
    <t>pridobitev zemljišča za lokalno cesto na Malineku</t>
  </si>
  <si>
    <t xml:space="preserve"> 518/13-del</t>
  </si>
  <si>
    <t>529/4</t>
  </si>
  <si>
    <t>335/10</t>
  </si>
  <si>
    <t xml:space="preserve">pridobitev zemljišča za lokalno cesto </t>
  </si>
  <si>
    <t>231/7</t>
  </si>
  <si>
    <t>pridobitev zemljišča za lokalno cesto po projektu "Vaško jedro Leše, faza 2"</t>
  </si>
  <si>
    <t>557/6</t>
  </si>
  <si>
    <t>neplodno - cesta</t>
  </si>
  <si>
    <t>pridobitev zemljišča za cesto</t>
  </si>
  <si>
    <t>K.O. 873 - SUHI VRH</t>
  </si>
  <si>
    <t>324/5</t>
  </si>
  <si>
    <t>Pridobitev zemljišč za lokalno cesto</t>
  </si>
  <si>
    <t>324/6</t>
  </si>
  <si>
    <t>324/4</t>
  </si>
  <si>
    <t>503/4</t>
  </si>
  <si>
    <t>pridobitev zemljišč za lokalno cesto,  projekt "Vaško jedro - Leše, faza 2"</t>
  </si>
  <si>
    <t>503/3</t>
  </si>
  <si>
    <t>503/2</t>
  </si>
  <si>
    <t>512/15</t>
  </si>
  <si>
    <t>pridobitev zemljišč za lokalno cesto Nicina - Predenhaus</t>
  </si>
  <si>
    <t>K.O. 885 - POLJANA</t>
  </si>
  <si>
    <t>gozd</t>
  </si>
  <si>
    <t>pridobitev zemljišč za lokalno cesto v OC Lahovnik</t>
  </si>
  <si>
    <t>204/10</t>
  </si>
  <si>
    <t>204/12</t>
  </si>
  <si>
    <t>K.O. 877 - STRAŽIŠČE</t>
  </si>
  <si>
    <t>340/20</t>
  </si>
  <si>
    <t xml:space="preserve">cesta </t>
  </si>
  <si>
    <t>pridobitev zemljišč za lokalno cesto, projekt "Račel - Log, območje F"</t>
  </si>
  <si>
    <t>nezazidano stavbno zemljišče</t>
  </si>
  <si>
    <t>pridobitev zemljišča od sklada kmetijskih zemljišč</t>
  </si>
  <si>
    <t>K.O. 870 - JAMNICA</t>
  </si>
  <si>
    <t>470/7, 470/8, 470/9, 470/10, 470/12</t>
  </si>
  <si>
    <t>stavbno zemljišče, cesta, kajžica</t>
  </si>
  <si>
    <t>pridobitev zemljišča za cesto, kajžico in ureditev vaškega jedra "Šentanel" (Gmajna)</t>
  </si>
  <si>
    <t>382/11, 385/4, 465/3, 381/1, 381/3</t>
  </si>
  <si>
    <t>menjava zemljišč za cesto</t>
  </si>
  <si>
    <t>K.O. 886 – LOKOVICA</t>
  </si>
  <si>
    <t>122/8, 122/20, 122/21</t>
  </si>
  <si>
    <t>nakupi izven programa</t>
  </si>
  <si>
    <t>II. OBJEKTI, STANOVANJA IN POSLOVNI PROSTORI</t>
  </si>
  <si>
    <t>Okvirna lokacija                 (parc.št., št. stavbe, št. dela stavbe) in k.o.</t>
  </si>
  <si>
    <t>Okvirna velikost      NTP(m²)</t>
  </si>
  <si>
    <t>Stara carinarnica, ki stoji na parc. št. 601/2, 538/1, 585/0, 82/8, 538/21, št. stavbe 318</t>
  </si>
  <si>
    <t>poslovna stavba</t>
  </si>
  <si>
    <t>Stavba v lasti RS stoji na zemljiščih v lasti Občine Prevalje</t>
  </si>
  <si>
    <t>PP 42162330 K 420001</t>
  </si>
  <si>
    <t>527/7, 527/8, 527/9</t>
  </si>
  <si>
    <t>527/7</t>
  </si>
  <si>
    <t>527/9</t>
  </si>
  <si>
    <t>Na osnovi 9. člena Uredbe o stvarnem premoženju države in samoupravnih lokalnih skupnosti (Uradni list RS, št. 34/11, 42/12, 24/13 in 10/14), je Občinski svet Občine Prevalje na ___.  redni seji dne ____ sprejel naslednji</t>
  </si>
  <si>
    <t>SKUPAJ prodaje  zemljišč s stavbo</t>
  </si>
  <si>
    <t>K 420600 PP 44162250</t>
  </si>
  <si>
    <t>PP 43142529 K 420600</t>
  </si>
  <si>
    <t>253/0 - del</t>
  </si>
  <si>
    <t>gozdna zemljišča;       najboljša kmetijska zemljišča</t>
  </si>
  <si>
    <t>Obnova lokalne ceste LC 350371 - Suhi vrh</t>
  </si>
  <si>
    <t>252/0 - del</t>
  </si>
  <si>
    <t>najboljša kmetijska zemljišča; gozdna zemljišča</t>
  </si>
  <si>
    <t>547/1 - del</t>
  </si>
  <si>
    <t>256/0 - del</t>
  </si>
  <si>
    <t>255/0 - del</t>
  </si>
  <si>
    <t>gozdna zemljišča</t>
  </si>
  <si>
    <t>270/2 - del</t>
  </si>
  <si>
    <t>270/1 - del</t>
  </si>
  <si>
    <t>gozdna zemljišča; najboljša kmetijska zemljišča</t>
  </si>
  <si>
    <t>264/3 - del</t>
  </si>
  <si>
    <t>271/0 - del</t>
  </si>
  <si>
    <t>281/3 - del</t>
  </si>
  <si>
    <t>281/1 - del</t>
  </si>
  <si>
    <t>281/2 - del</t>
  </si>
  <si>
    <t>najboljša kmetijska zemljišča</t>
  </si>
  <si>
    <t>264/6 - del</t>
  </si>
  <si>
    <t>299/0 - del</t>
  </si>
  <si>
    <t>264/2 - del</t>
  </si>
  <si>
    <t>228/3 - del</t>
  </si>
  <si>
    <t>228/1 - del</t>
  </si>
  <si>
    <t>228/2 - del</t>
  </si>
  <si>
    <t>pridobitev šolskega okoliša</t>
  </si>
  <si>
    <t>pridobitev zemljišč za lokalno cesto Lokovica</t>
  </si>
  <si>
    <t>123/5-del</t>
  </si>
  <si>
    <t>123/7-del</t>
  </si>
  <si>
    <t>529/10</t>
  </si>
  <si>
    <t>pridobitev ceste Malinek</t>
  </si>
  <si>
    <t>529/14</t>
  </si>
  <si>
    <t>529/5</t>
  </si>
  <si>
    <t>518/22</t>
  </si>
  <si>
    <t>518/27</t>
  </si>
  <si>
    <t>529/2</t>
  </si>
  <si>
    <t>534/14, 5</t>
  </si>
  <si>
    <t>pridobitev zemljišč za rekonstrukcijo ceste</t>
  </si>
  <si>
    <t>534/14, 533/17, 527/4</t>
  </si>
  <si>
    <t>533/20</t>
  </si>
  <si>
    <t>preidobitev zemljišča za rekonstrukcijo ceste Plazl</t>
  </si>
  <si>
    <t>537/11, 537/14, 537/15</t>
  </si>
  <si>
    <t>533/22, 534/12</t>
  </si>
  <si>
    <t>534/10</t>
  </si>
  <si>
    <t>526/2, 527/4</t>
  </si>
  <si>
    <t>516/1</t>
  </si>
  <si>
    <t>516/2, del</t>
  </si>
  <si>
    <t>cesta, gozdno zemljišče</t>
  </si>
  <si>
    <t>pridobitev zemljišča za lokalno cesto Borovnica</t>
  </si>
  <si>
    <t>481/1</t>
  </si>
  <si>
    <t>518/12</t>
  </si>
  <si>
    <t>51/1</t>
  </si>
  <si>
    <t>pridobitev zemljišč za lokalno cesto</t>
  </si>
  <si>
    <t>brezplačen prenos</t>
  </si>
  <si>
    <t>stavbno</t>
  </si>
  <si>
    <t>pridobitev zemljišč za OC Lesna – parkirišče</t>
  </si>
  <si>
    <t>425/0 - del</t>
  </si>
  <si>
    <t>ureditev prometnih povezav na podeželju Kot - Leše; LC 350351</t>
  </si>
  <si>
    <t>427/0 - del</t>
  </si>
  <si>
    <t>410/6 - del</t>
  </si>
  <si>
    <t>416/2 - del</t>
  </si>
  <si>
    <t>gozdna zemljišča;      najboljša kmetijska zemljišča</t>
  </si>
  <si>
    <t>417/1 - del</t>
  </si>
  <si>
    <t>428/1 - del</t>
  </si>
  <si>
    <t>površine razpršene poselitve;  najboljša kmetijska zemljišča</t>
  </si>
  <si>
    <t>*33/1 - del</t>
  </si>
  <si>
    <t>površine razpršene poselitve</t>
  </si>
  <si>
    <t>391/1 - del</t>
  </si>
  <si>
    <t>419/2 - del</t>
  </si>
  <si>
    <t>428/4 - del</t>
  </si>
  <si>
    <t>328/1</t>
  </si>
  <si>
    <t>stavbišče</t>
  </si>
  <si>
    <t>K.O. 893 - ZAGRAD</t>
  </si>
  <si>
    <t>52/2 - del</t>
  </si>
  <si>
    <t>druga kmetijska zemljišča</t>
  </si>
  <si>
    <t>52/4 - del</t>
  </si>
  <si>
    <t>22/1 - del</t>
  </si>
  <si>
    <t>22/4 - del</t>
  </si>
  <si>
    <t>743/0 - del</t>
  </si>
  <si>
    <t>površine razpršene poselitve; najboljša kmetijska zemljišča</t>
  </si>
  <si>
    <t>41/5 - del</t>
  </si>
  <si>
    <t>744/0 - del</t>
  </si>
  <si>
    <t>41/6 - del</t>
  </si>
  <si>
    <t>55/4 - del</t>
  </si>
  <si>
    <t>26/1 - del</t>
  </si>
  <si>
    <t>26/2 - del</t>
  </si>
  <si>
    <t>58/4 - del</t>
  </si>
  <si>
    <t>58/10 - del</t>
  </si>
  <si>
    <t>38/4 - del</t>
  </si>
  <si>
    <t>58/7 - del</t>
  </si>
  <si>
    <t>najboljša kemtijska zemljišča</t>
  </si>
  <si>
    <t>58/8 - del</t>
  </si>
  <si>
    <t>58/9  - del</t>
  </si>
  <si>
    <t>38/8 - del</t>
  </si>
  <si>
    <t>30/1 - del</t>
  </si>
  <si>
    <t xml:space="preserve">32/0 - del </t>
  </si>
  <si>
    <t>472/0 - del</t>
  </si>
  <si>
    <t>projekt JP 851931 - Leški graben - Zagrad</t>
  </si>
  <si>
    <t xml:space="preserve">471/0 - del </t>
  </si>
  <si>
    <t xml:space="preserve">223/2 - del </t>
  </si>
  <si>
    <t>224/1 - del</t>
  </si>
  <si>
    <t>najboljša kmetijska zemljišča; druga kmetijska zemljišča; gozdna zemljišča</t>
  </si>
  <si>
    <t>248/0 - del</t>
  </si>
  <si>
    <t>252/11 - del</t>
  </si>
  <si>
    <t>252/15 - del</t>
  </si>
  <si>
    <t>252/16 - del</t>
  </si>
  <si>
    <t>druga kmetijska zemljišča; gozdna zemljišča; najboljša kmetijska zemljišča</t>
  </si>
  <si>
    <t>254/2 - del</t>
  </si>
  <si>
    <t>gozdna zemljišča; površine razpršene poselitve; najboljša kmetijska zemljišča</t>
  </si>
  <si>
    <t>255/2 - del</t>
  </si>
  <si>
    <t>257/0 - del</t>
  </si>
  <si>
    <t>275/0 - del</t>
  </si>
  <si>
    <t>280/0 - del</t>
  </si>
  <si>
    <t>284/1 - del</t>
  </si>
  <si>
    <t>najboljša kmetijska zemljišča; površine razpršene poselitve</t>
  </si>
  <si>
    <t>286/0 - del</t>
  </si>
  <si>
    <t>287/0 - del</t>
  </si>
  <si>
    <t>gozdna zemljišča; druga kmetijska zemljišča; najboljša kmetijska zemljišča</t>
  </si>
  <si>
    <t>289/2 - del</t>
  </si>
  <si>
    <t>289/3 - del</t>
  </si>
  <si>
    <t>289/4 - del</t>
  </si>
  <si>
    <t>294/1 - del</t>
  </si>
  <si>
    <t>273/0 - del</t>
  </si>
  <si>
    <t>najboljša kmetijska zemljišča; površine razpršene poselitve; gozdna zemljišča</t>
  </si>
  <si>
    <t>Obnova lokalne ceste LC 350371-suhi vrh</t>
  </si>
  <si>
    <t>272/1 - del</t>
  </si>
  <si>
    <t>kmetijsko zemljišče</t>
  </si>
  <si>
    <t>menjava</t>
  </si>
  <si>
    <t>435/7, 413/2 - del, 435/8 - del</t>
  </si>
  <si>
    <t>pridobitev zemljišča za čistilno napravo dovozne ceste do čistilne naprave</t>
  </si>
  <si>
    <t>odprodaja zemljišča, ki ga občina ne potrebuje za javno infrastrukturo zaradi menjave za zemljišča za čistilno napravo na Šentanelu</t>
  </si>
  <si>
    <t>358/24, 358/2</t>
  </si>
  <si>
    <t>486/1 in 486/2</t>
  </si>
  <si>
    <t>178/1-del, 198/2 - del Poljana</t>
  </si>
  <si>
    <t>pridobitev zemljišč za čistilno napravo Štopar</t>
  </si>
  <si>
    <t>SKUPAJ čisti nakup zemljišč v letu 2018 :</t>
  </si>
  <si>
    <t>237/1</t>
  </si>
  <si>
    <t>neposredno-del, javna dražba - del</t>
  </si>
  <si>
    <t>358/28</t>
  </si>
  <si>
    <t>211/6, 214/9, 214/23-del, 214/24-del, 214/25-del, 214/26-del, 220/2, 220/3,220/4</t>
  </si>
  <si>
    <t>211/6, 214/9</t>
  </si>
  <si>
    <t>204/8</t>
  </si>
  <si>
    <t>menjava zemljišča, ki ga občina ne potrebuje, za zemljišče, ki se nahaja na javni poti inje v postopku rekonstrukcije</t>
  </si>
  <si>
    <t>544/4, 544/5</t>
  </si>
  <si>
    <t>161/17</t>
  </si>
  <si>
    <t xml:space="preserve"> 1/2</t>
  </si>
  <si>
    <t>229/4</t>
  </si>
  <si>
    <t>kmetijsko zemljišče, namenska raba je stavbo zemljišče</t>
  </si>
  <si>
    <t>161/0, 162/0, 163/0, 164/0, 165/1, 165/2, 166/0, 167/1, 181/2</t>
  </si>
  <si>
    <t>558/4</t>
  </si>
  <si>
    <t>423/8, 428/11</t>
  </si>
  <si>
    <t>pridiobitev zemljišča za lokalno cesto</t>
  </si>
  <si>
    <t>340/23</t>
  </si>
  <si>
    <t>stavbno zemljišče, cesta,</t>
  </si>
  <si>
    <t xml:space="preserve">stavbno zemljišče, cesta, </t>
  </si>
  <si>
    <t>358/13</t>
  </si>
  <si>
    <t>122/1</t>
  </si>
  <si>
    <t>424/2</t>
  </si>
  <si>
    <t>Na osnovi 9. člena Uredbe o stvarnem premoženju države in samoupravnih lokalnih skupnosti (Uradni list RS, št. 34/11, 42/12, 24/13 in 10/14), je Občinski svet Občine Prevalje na ______. Dopisni seji dne ___ sprejel</t>
  </si>
  <si>
    <t>141/5, 141/33, 141/23, 141/77, 141/54, 141/73, 141/72, 141/47-del</t>
  </si>
  <si>
    <t>237/88</t>
  </si>
  <si>
    <t>Javna dražba</t>
  </si>
  <si>
    <t>237/89</t>
  </si>
  <si>
    <t>244/3</t>
  </si>
  <si>
    <t>pozidano zemljišča, kmetijsko zemljišče</t>
  </si>
  <si>
    <t>prenos na sklad kmetijskih zemljišč v skladu z zakonom</t>
  </si>
  <si>
    <r>
      <t xml:space="preserve">43/2, </t>
    </r>
    <r>
      <rPr>
        <sz val="10"/>
        <color indexed="57"/>
        <rFont val="Tahoma"/>
        <family val="2"/>
      </rPr>
      <t>43/3</t>
    </r>
  </si>
  <si>
    <t>projekt rekonstrukcija javne poti JP 851541 in rekonstrukcije parkirišča na Barbari</t>
  </si>
  <si>
    <t>89/1-del, 89/2-del</t>
  </si>
  <si>
    <t>pridobitev zemljišč zaradi  izvedbe projekta Ureditev cestnih povezav na območju Jamnice, LC 350 381 - cesta Zvonikov mlin - Mikl -Šentanel"</t>
  </si>
  <si>
    <t>313/47-del</t>
  </si>
  <si>
    <t>pridobitev zemljišč za lokalno cesto, projekt Ureditev cestnih povezav na območju Brinjeve gore, faza I</t>
  </si>
  <si>
    <t>283/2-del, 283/5-del, 284/2-del, 285/2-del</t>
  </si>
  <si>
    <t>285/1-del, 545-del, 276-del, 277/1-del, 277/2-del</t>
  </si>
  <si>
    <t>260/1-del, 260/4-del, 280/19-del, 280/21-del, 280/22-del, 280/23-del, 280/27-del, 280/30-del,</t>
  </si>
  <si>
    <t>pridobitev zemljišč za lokalno cesto, projekt Ureditev cestnih povezav na območju Brinjeve gore, faza II</t>
  </si>
  <si>
    <t>410/1</t>
  </si>
  <si>
    <t>280/5-del</t>
  </si>
  <si>
    <t xml:space="preserve">280/6-del, 280/7-del, </t>
  </si>
  <si>
    <t xml:space="preserve">280/9-del, </t>
  </si>
  <si>
    <t>280/12-del</t>
  </si>
  <si>
    <t>494/1-del,         504-del,                   640/1-del,                    503-del,                   514-del,                   586/2-del,                  525/2-del,                638/2-del,                 525/1-del,              519-del,              518-del</t>
  </si>
  <si>
    <t>538-del,                 541/1-del,                          539-del,                    553/1-del</t>
  </si>
  <si>
    <t>pridobitev zemljišč za rekonstrukcijo javne poti Stražnica</t>
  </si>
  <si>
    <t>134/24-del, 136/55-del, 136/53-del, 137/23-del</t>
  </si>
  <si>
    <t>nepozidano stavbno zemljišče</t>
  </si>
  <si>
    <t>pridobitev zemljišč za izvedbo projekta trajnostna mobilnost</t>
  </si>
  <si>
    <t>527/8</t>
  </si>
  <si>
    <t>481/36, 481/37, 481/36, 481/41, 485/3</t>
  </si>
  <si>
    <t>kmetijska zemljišča</t>
  </si>
  <si>
    <t>menjalna - aneks</t>
  </si>
  <si>
    <t>189/6, 189/7, 189/11, 189/12, 189/13, 189/16, 189/17</t>
  </si>
  <si>
    <t xml:space="preserve">pridobitev zemljišč za cesto, </t>
  </si>
  <si>
    <t>NAČRT PRIDOBIVANJA NEPREMIČNEGA PREMOŽENJA V OBČINI PREVALJE ZA LETO 2018 in 2019</t>
  </si>
  <si>
    <t>NAČRT RAZPOLAGANJA Z NEPREMIČNIM PREMOŽENJEM V OBČINI PREVALJE ZA LETO 2018 in 2019</t>
  </si>
  <si>
    <t xml:space="preserve">Skupaj prodaje zemljišč </t>
  </si>
  <si>
    <t xml:space="preserve">Skupaj prodaje nepremičnin </t>
  </si>
  <si>
    <t>529/19, 518/24, 518/28</t>
  </si>
  <si>
    <t>pridobitev zemljišč iz stečaja</t>
  </si>
  <si>
    <t>350/10</t>
  </si>
  <si>
    <t>pridobitev zemljišč za črpališče</t>
  </si>
  <si>
    <t>pridobitev zemljišč za pločnik</t>
  </si>
  <si>
    <t>515/2-del</t>
  </si>
  <si>
    <t>123/6-del, 124/6-del</t>
  </si>
  <si>
    <t>prenos zemljišča na RS v skladu z zakonom</t>
  </si>
  <si>
    <r>
      <t xml:space="preserve">571/5, </t>
    </r>
    <r>
      <rPr>
        <sz val="10"/>
        <color indexed="57"/>
        <rFont val="Tahoma"/>
        <family val="2"/>
      </rPr>
      <t>571/4</t>
    </r>
  </si>
  <si>
    <t>pridobitrev zemljišč od RS po zakonu</t>
  </si>
  <si>
    <t>78 - del, 84/1 -del</t>
  </si>
  <si>
    <t>77/6</t>
  </si>
  <si>
    <t>pridobitev zemljišča na katerem stoji spominsko obeležje</t>
  </si>
  <si>
    <t>175/3 in 174/1 - del</t>
  </si>
  <si>
    <t>174/22, 175/1</t>
  </si>
  <si>
    <t>134/42</t>
  </si>
  <si>
    <t>javna dražba</t>
  </si>
  <si>
    <t xml:space="preserve">6460, menjava </t>
  </si>
  <si>
    <t>401/2-del</t>
  </si>
  <si>
    <t>gozdno zemljišče</t>
  </si>
  <si>
    <t>340/4-del, 343/3-del, 343/4-del, 343/5, 343/6, 343-7, 343/8-del</t>
  </si>
  <si>
    <t>212/21-del, 212/22-del, 212/2-del, 212/33-del, 212/23-del, 212/1-del, 215/1-del, 215/3-del, 215/2-del, 213-del</t>
  </si>
  <si>
    <t>kmetisjko zemljišče</t>
  </si>
  <si>
    <t>pridobitev zemljišč zaradi izvedbe projketa vodovod Leše (za dovozno cesto, za vodohran Sirk in za razbremenilnik Rožanc)</t>
  </si>
  <si>
    <t>rekonstrukcija lokalnejavne poti Dobrnik - Klemen</t>
  </si>
  <si>
    <t xml:space="preserve">363-del
364-del
373-del
374-del
375-del
381-del
382-del
570-del
227-del
</t>
  </si>
  <si>
    <t xml:space="preserve">*35/2-del
467-del
468/1-del
468/3-del
475-del
476/1-del
476/2-del
476/3-del
476/4-del
487/1-del
</t>
  </si>
  <si>
    <r>
      <t xml:space="preserve">291/4-del, 291/5-del, 293/1- del, 293/2-del, 295/1-del, </t>
    </r>
    <r>
      <rPr>
        <sz val="10"/>
        <color indexed="57"/>
        <rFont val="Arial Narrow"/>
        <family val="2"/>
      </rPr>
      <t>296/5-del, 291/6-del</t>
    </r>
  </si>
  <si>
    <t xml:space="preserve">pridobitev zemljišča za asfaltiranje odseka Cesta počivalnik - Angeli </t>
  </si>
  <si>
    <t>74/3-del, 74/4-del, 74/5-del, 74/7-del, 74/11-del, 76/6-del, 76/5-del, 74/10-del, 74/15-del, 74/9-del, 74/12-del, 74/1-del, 74/12-del, 59/1-del, 59/2-del</t>
  </si>
  <si>
    <t xml:space="preserve">137/1-del, 138-del, 139-del, 148-del, 122/1-del, *10/3-del </t>
  </si>
  <si>
    <t>pridobitev zemljišč zaradi izvedbe asfaltiranja odseka Cesta mimo kmetije Kresnik</t>
  </si>
  <si>
    <t>pridobitev zemljišč  zaradi izvedbe asfaltiranja odseka Cesta mimo kmetije Pristav</t>
  </si>
  <si>
    <t>6/2, 3/4, 2/2-del, 257/4 - del</t>
  </si>
  <si>
    <t>114/2-del, 110-del, 116/1-del</t>
  </si>
  <si>
    <t>pridobitev zemljišč  zaradi izvedbe asfaltiranja odseka Cesta mimo kmetije Godec - Suhi vrh</t>
  </si>
  <si>
    <t>575/4-del, 574/2-del</t>
  </si>
  <si>
    <t>pridobitev zemljišč  zaradi izvedbe asfaltiranja odseka Cesta mimo kmetije Koroš - Jamnica</t>
  </si>
  <si>
    <t>*7-del, 88/1-del, 90-del, 91/2-del, 93/1-del, 91/1-del, 85/1-del</t>
  </si>
  <si>
    <t>rekonstrukcija lokalne javne poti Dobrnik - Klemen</t>
  </si>
  <si>
    <t>pridobitev zemljišča za asfaltiranje odseka Cesta mimo kmetije Trob</t>
  </si>
  <si>
    <t>pridobitev zemljišča za asfaltiranje odseka Cesta mimo kmetije Kovač</t>
  </si>
  <si>
    <t xml:space="preserve">31-del, 38/3-del, 81-del, </t>
  </si>
  <si>
    <t>kmetijsko zmlejišče</t>
  </si>
  <si>
    <t>pridobitev zemljišča za izgradnjo vodohrana in dovozne ceste do vodohrana Dobrnik</t>
  </si>
  <si>
    <t>pridobitev zemljišča za izvedbo projekta vodovoda Stražišče (dovozna cesta in vodohran Bojnik ter vodohran Unc)</t>
  </si>
  <si>
    <t>95/3-del, 119-del, 95/1-del, 85/1-del, 96-del, 392/1-del</t>
  </si>
  <si>
    <t>gozd, kmetijsko zemljišče</t>
  </si>
  <si>
    <t>pridobitev zemljišč za izvedbo projekta vodovod Šentanel (vodohran, razbremenilniki…)</t>
  </si>
  <si>
    <t>33-del, 56/1-del, 34-del, 54/1-del, 54/2-del, 19-del, 340/4-del, 366-del</t>
  </si>
  <si>
    <t>268-del, 266-del</t>
  </si>
  <si>
    <t>*23/2</t>
  </si>
  <si>
    <t>389/10</t>
  </si>
  <si>
    <t>pridobitev zemljišča,  na katerem stoji stara šola, za projekt ureditev vaškega jedra Šentanel</t>
  </si>
  <si>
    <t>pridobitev zemljišča za projekt ureditev vaškega jedra Šentanel</t>
  </si>
  <si>
    <t>63/3</t>
  </si>
  <si>
    <t xml:space="preserve">kmetijko zemljišče, </t>
  </si>
  <si>
    <t>pridobitev zemljišča za športno rekreacijske namene (pamtrak, igrišče ipd.)</t>
  </si>
  <si>
    <t>6.460, pridobitev zemljišč za lokalno cesto v OC Lahovnik</t>
  </si>
  <si>
    <t>12140 EUR, pridobitev zemljišč za lokalno cesto v OC Lahovnik</t>
  </si>
  <si>
    <t>1280 EUR, pridobitev zemljišč za lokalno cesto v OC Lahovnik</t>
  </si>
  <si>
    <t>SKUPAJ nakup objektov v letu 2018</t>
  </si>
  <si>
    <t>Na osnovi 12. člena Uredbe o stvarnem premoženju države in samoupravnih lokalnih skupnosti (Uradni list RS, št. 34/11, 42/12, 24/13 in 10/14), je Občinski svet Občine Prevalje na ____. redni seji dne ____ sprejel naslednji</t>
  </si>
  <si>
    <t>NAČRT RAZPOLAGANJA PREMIČNEGA PREMOŽENJA V OBČINI PREVALJE ZA LETO 2018</t>
  </si>
  <si>
    <t>Vrsta premičnega premoženja</t>
  </si>
  <si>
    <t>Okvirni obseg premičnin</t>
  </si>
  <si>
    <t>predvidena sredstav v EUR</t>
  </si>
  <si>
    <t>realizacija</t>
  </si>
  <si>
    <t>avto kangoo</t>
  </si>
  <si>
    <t>prodaja dotrajanega avtomobila</t>
  </si>
  <si>
    <t>SKUPAJ:</t>
  </si>
  <si>
    <t>Na osnovi 12. člena Uredbe o stvarnem premoženju države in samoupravnih lokalnih skupnosti (Uradni list RS, št. 34/11, 42/12, 24/13 in 10/14), je Občinski svet Občine Prevalje na ___. redni seji dne ____ sprejel naslednji</t>
  </si>
  <si>
    <t>NAČRT PRIDOBIVANJA PREMIČNEGA PREMOŽENJA V OBČINI PREVALJE ZA LETO 2018</t>
  </si>
  <si>
    <t>avto</t>
  </si>
  <si>
    <t>1 kom</t>
  </si>
  <si>
    <t>za potrebe občinkse uprave je potrebno zagotoviti nadomesten avto za terensko delo, ker je obstoječ avtomobil dotrajan in so stroški popravil previsoki</t>
  </si>
  <si>
    <t xml:space="preserve"> dr. Matija TASIČ, l.r.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</si>
</sst>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\-??\ _S_I_T_-;_-@_-"/>
    <numFmt numFmtId="165" formatCode="dd/\ mmm"/>
    <numFmt numFmtId="166" formatCode="dd/\ mm/\ yyyy"/>
    <numFmt numFmtId="167" formatCode="mm/yy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0\ _S_I_T_-;\-* #,##0.00\ _S_I_T_-;_-* &quot;-&quot;??\ _S_I_T_-;_-@_-"/>
    <numFmt numFmtId="172" formatCode="0.00000"/>
    <numFmt numFmtId="173" formatCode="0.0000"/>
    <numFmt numFmtId="174" formatCode="0.000"/>
  </numFmts>
  <fonts count="66">
    <font>
      <sz val="10"/>
      <name val="Arial CE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sz val="11"/>
      <color indexed="17"/>
      <name val="Calibri"/>
      <family val="2"/>
    </font>
    <font>
      <sz val="10"/>
      <color indexed="42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Arial Narrow"/>
      <family val="2"/>
    </font>
    <font>
      <sz val="10"/>
      <color indexed="57"/>
      <name val="Tahoma"/>
      <family val="2"/>
    </font>
    <font>
      <strike/>
      <sz val="10"/>
      <name val="Calibri Light"/>
      <family val="2"/>
    </font>
    <font>
      <b/>
      <strike/>
      <sz val="10"/>
      <name val="Calibri Light"/>
      <family val="2"/>
    </font>
    <font>
      <sz val="10"/>
      <name val="Calibri Light"/>
      <family val="2"/>
    </font>
    <font>
      <sz val="14"/>
      <name val="Arial Narrow"/>
      <family val="2"/>
    </font>
    <font>
      <sz val="10"/>
      <color indexed="57"/>
      <name val="Arial Narrow"/>
      <family val="2"/>
    </font>
    <font>
      <b/>
      <strike/>
      <sz val="10"/>
      <name val="Tahoma"/>
      <family val="2"/>
    </font>
    <font>
      <strike/>
      <sz val="10"/>
      <name val="Tahoma"/>
      <family val="2"/>
    </font>
    <font>
      <b/>
      <sz val="10"/>
      <color indexed="57"/>
      <name val="Tahoma"/>
      <family val="2"/>
    </font>
    <font>
      <sz val="10"/>
      <color indexed="57"/>
      <name val="Arial CE"/>
      <family val="0"/>
    </font>
    <font>
      <b/>
      <sz val="10"/>
      <color indexed="57"/>
      <name val="Arial CE"/>
      <family val="0"/>
    </font>
    <font>
      <sz val="12"/>
      <color indexed="57"/>
      <name val="Calibri"/>
      <family val="2"/>
    </font>
    <font>
      <sz val="9"/>
      <name val="Tahoma"/>
      <family val="0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24" borderId="5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6" applyNumberFormat="0" applyFill="0" applyAlignment="0" applyProtection="0"/>
    <xf numFmtId="0" fontId="60" fillId="31" borderId="7" applyNumberFormat="0" applyAlignment="0" applyProtection="0"/>
    <xf numFmtId="0" fontId="61" fillId="22" borderId="8" applyNumberFormat="0" applyAlignment="0" applyProtection="0"/>
    <xf numFmtId="0" fontId="6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63" fillId="33" borderId="8" applyNumberFormat="0" applyAlignment="0" applyProtection="0"/>
    <xf numFmtId="0" fontId="64" fillId="0" borderId="9" applyNumberFormat="0" applyFill="0" applyAlignment="0" applyProtection="0"/>
  </cellStyleXfs>
  <cellXfs count="521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/>
    </xf>
    <xf numFmtId="0" fontId="3" fillId="34" borderId="0" xfId="0" applyFont="1" applyFill="1" applyAlignment="1">
      <alignment vertical="top"/>
    </xf>
    <xf numFmtId="0" fontId="2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center" vertical="top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horizontal="left"/>
    </xf>
    <xf numFmtId="0" fontId="4" fillId="34" borderId="0" xfId="0" applyFont="1" applyFill="1" applyAlignment="1">
      <alignment horizontal="right"/>
    </xf>
    <xf numFmtId="0" fontId="5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justify" vertical="top" wrapText="1"/>
    </xf>
    <xf numFmtId="0" fontId="3" fillId="34" borderId="10" xfId="0" applyFont="1" applyFill="1" applyBorder="1" applyAlignment="1">
      <alignment horizontal="justify" vertical="top" wrapText="1"/>
    </xf>
    <xf numFmtId="164" fontId="3" fillId="34" borderId="10" xfId="60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 vertical="top" wrapText="1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justify"/>
    </xf>
    <xf numFmtId="0" fontId="3" fillId="34" borderId="0" xfId="0" applyFont="1" applyFill="1" applyBorder="1" applyAlignment="1">
      <alignment horizontal="justify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top" wrapText="1"/>
    </xf>
    <xf numFmtId="0" fontId="3" fillId="34" borderId="0" xfId="0" applyFont="1" applyFill="1" applyAlignment="1">
      <alignment horizontal="left"/>
    </xf>
    <xf numFmtId="0" fontId="2" fillId="34" borderId="0" xfId="0" applyFont="1" applyFill="1" applyAlignment="1">
      <alignment horizontal="right"/>
    </xf>
    <xf numFmtId="4" fontId="2" fillId="34" borderId="10" xfId="0" applyNumberFormat="1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justify" vertical="top" wrapText="1"/>
    </xf>
    <xf numFmtId="3" fontId="2" fillId="34" borderId="12" xfId="0" applyNumberFormat="1" applyFont="1" applyFill="1" applyBorder="1" applyAlignment="1">
      <alignment horizontal="justify"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0" fontId="2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horizontal="center" vertical="top" wrapText="1"/>
    </xf>
    <xf numFmtId="0" fontId="0" fillId="34" borderId="0" xfId="0" applyFont="1" applyFill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 horizontal="justify" vertical="top" wrapText="1"/>
    </xf>
    <xf numFmtId="0" fontId="3" fillId="34" borderId="12" xfId="0" applyFont="1" applyFill="1" applyBorder="1" applyAlignment="1">
      <alignment horizontal="left" vertical="top" wrapText="1"/>
    </xf>
    <xf numFmtId="165" fontId="2" fillId="34" borderId="12" xfId="0" applyNumberFormat="1" applyFont="1" applyFill="1" applyBorder="1" applyAlignment="1">
      <alignment horizontal="right" vertical="top" wrapText="1"/>
    </xf>
    <xf numFmtId="0" fontId="3" fillId="34" borderId="13" xfId="0" applyFont="1" applyFill="1" applyBorder="1" applyAlignment="1">
      <alignment horizontal="right" vertical="top" wrapText="1"/>
    </xf>
    <xf numFmtId="164" fontId="3" fillId="34" borderId="0" xfId="60" applyFont="1" applyFill="1" applyBorder="1" applyAlignment="1" applyProtection="1">
      <alignment horizontal="right" vertical="top" wrapText="1"/>
      <protection/>
    </xf>
    <xf numFmtId="0" fontId="2" fillId="34" borderId="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justify" vertical="top" wrapText="1"/>
    </xf>
    <xf numFmtId="0" fontId="5" fillId="34" borderId="0" xfId="0" applyFont="1" applyFill="1" applyBorder="1" applyAlignment="1">
      <alignment horizontal="justify" vertical="top" wrapText="1"/>
    </xf>
    <xf numFmtId="4" fontId="5" fillId="34" borderId="0" xfId="0" applyNumberFormat="1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justify" vertical="top" wrapText="1"/>
    </xf>
    <xf numFmtId="0" fontId="5" fillId="34" borderId="12" xfId="0" applyFont="1" applyFill="1" applyBorder="1" applyAlignment="1">
      <alignment horizontal="justify" vertical="top" wrapText="1"/>
    </xf>
    <xf numFmtId="164" fontId="5" fillId="34" borderId="10" xfId="60" applyFont="1" applyFill="1" applyBorder="1" applyAlignment="1" applyProtection="1">
      <alignment horizontal="right" vertical="top" wrapText="1"/>
      <protection/>
    </xf>
    <xf numFmtId="0" fontId="5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right" vertical="top" wrapText="1"/>
    </xf>
    <xf numFmtId="164" fontId="5" fillId="34" borderId="0" xfId="60" applyFont="1" applyFill="1" applyBorder="1" applyAlignment="1" applyProtection="1">
      <alignment horizontal="right" vertical="top" wrapText="1"/>
      <protection/>
    </xf>
    <xf numFmtId="0" fontId="4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/>
    </xf>
    <xf numFmtId="0" fontId="4" fillId="34" borderId="0" xfId="0" applyFont="1" applyFill="1" applyAlignment="1">
      <alignment horizontal="right" vertical="top"/>
    </xf>
    <xf numFmtId="164" fontId="4" fillId="34" borderId="0" xfId="0" applyNumberFormat="1" applyFont="1" applyFill="1" applyAlignment="1">
      <alignment/>
    </xf>
    <xf numFmtId="0" fontId="5" fillId="34" borderId="14" xfId="0" applyFont="1" applyFill="1" applyBorder="1" applyAlignment="1">
      <alignment horizontal="left" vertical="top" wrapText="1"/>
    </xf>
    <xf numFmtId="4" fontId="5" fillId="34" borderId="14" xfId="0" applyNumberFormat="1" applyFont="1" applyFill="1" applyBorder="1" applyAlignment="1">
      <alignment horizontal="right" vertical="top" wrapText="1"/>
    </xf>
    <xf numFmtId="4" fontId="5" fillId="34" borderId="14" xfId="0" applyNumberFormat="1" applyFont="1" applyFill="1" applyBorder="1" applyAlignment="1">
      <alignment horizontal="left" vertical="top" wrapText="1"/>
    </xf>
    <xf numFmtId="4" fontId="5" fillId="34" borderId="0" xfId="0" applyNumberFormat="1" applyFont="1" applyFill="1" applyBorder="1" applyAlignment="1">
      <alignment horizontal="left" vertical="top" wrapText="1"/>
    </xf>
    <xf numFmtId="0" fontId="8" fillId="34" borderId="0" xfId="0" applyFont="1" applyFill="1" applyAlignment="1">
      <alignment/>
    </xf>
    <xf numFmtId="4" fontId="5" fillId="34" borderId="0" xfId="0" applyNumberFormat="1" applyFont="1" applyFill="1" applyBorder="1" applyAlignment="1">
      <alignment horizontal="left" wrapText="1"/>
    </xf>
    <xf numFmtId="4" fontId="5" fillId="34" borderId="0" xfId="0" applyNumberFormat="1" applyFont="1" applyFill="1" applyAlignment="1">
      <alignment horizontal="left"/>
    </xf>
    <xf numFmtId="4" fontId="5" fillId="34" borderId="0" xfId="0" applyNumberFormat="1" applyFont="1" applyFill="1" applyAlignment="1">
      <alignment horizontal="center"/>
    </xf>
    <xf numFmtId="4" fontId="2" fillId="0" borderId="10" xfId="60" applyNumberFormat="1" applyFont="1" applyFill="1" applyBorder="1" applyAlignment="1" applyProtection="1">
      <alignment horizontal="right" vertical="top" wrapText="1"/>
      <protection/>
    </xf>
    <xf numFmtId="0" fontId="2" fillId="35" borderId="0" xfId="0" applyFont="1" applyFill="1" applyAlignment="1">
      <alignment/>
    </xf>
    <xf numFmtId="0" fontId="3" fillId="34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2" fillId="34" borderId="0" xfId="0" applyFont="1" applyFill="1" applyAlignment="1">
      <alignment wrapText="1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166" fontId="3" fillId="34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5" fillId="34" borderId="0" xfId="0" applyFont="1" applyFill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justify" vertical="top" wrapText="1"/>
    </xf>
    <xf numFmtId="4" fontId="2" fillId="34" borderId="10" xfId="60" applyNumberFormat="1" applyFont="1" applyFill="1" applyBorder="1" applyAlignment="1" applyProtection="1">
      <alignment horizontal="right" vertical="top" wrapText="1"/>
      <protection/>
    </xf>
    <xf numFmtId="0" fontId="2" fillId="34" borderId="10" xfId="0" applyFont="1" applyFill="1" applyBorder="1" applyAlignment="1">
      <alignment wrapText="1"/>
    </xf>
    <xf numFmtId="1" fontId="0" fillId="34" borderId="10" xfId="0" applyNumberForma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5" xfId="0" applyFont="1" applyFill="1" applyBorder="1" applyAlignment="1">
      <alignment horizontal="justify" vertical="top" wrapText="1"/>
    </xf>
    <xf numFmtId="0" fontId="3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4" fontId="3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left" vertical="top" wrapText="1"/>
    </xf>
    <xf numFmtId="4" fontId="2" fillId="0" borderId="10" xfId="60" applyNumberFormat="1" applyFont="1" applyFill="1" applyBorder="1" applyAlignment="1" applyProtection="1">
      <alignment vertical="top" wrapText="1"/>
      <protection/>
    </xf>
    <xf numFmtId="0" fontId="3" fillId="34" borderId="14" xfId="0" applyFont="1" applyFill="1" applyBorder="1" applyAlignment="1">
      <alignment horizontal="justify" vertical="top" wrapText="1"/>
    </xf>
    <xf numFmtId="4" fontId="3" fillId="34" borderId="12" xfId="60" applyNumberFormat="1" applyFont="1" applyFill="1" applyBorder="1" applyAlignment="1" applyProtection="1">
      <alignment vertical="top" wrapText="1"/>
      <protection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justify" vertical="top" wrapText="1"/>
    </xf>
    <xf numFmtId="49" fontId="2" fillId="36" borderId="10" xfId="0" applyNumberFormat="1" applyFont="1" applyFill="1" applyBorder="1" applyAlignment="1">
      <alignment horizontal="justify" vertical="top" wrapText="1"/>
    </xf>
    <xf numFmtId="0" fontId="2" fillId="36" borderId="10" xfId="0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0" xfId="0" applyFill="1" applyAlignment="1">
      <alignment/>
    </xf>
    <xf numFmtId="49" fontId="2" fillId="36" borderId="10" xfId="0" applyNumberFormat="1" applyFont="1" applyFill="1" applyBorder="1" applyAlignment="1">
      <alignment horizontal="left" vertical="top" wrapText="1"/>
    </xf>
    <xf numFmtId="4" fontId="2" fillId="36" borderId="10" xfId="60" applyNumberFormat="1" applyFont="1" applyFill="1" applyBorder="1" applyAlignment="1" applyProtection="1">
      <alignment horizontal="right" vertical="top" wrapText="1"/>
      <protection/>
    </xf>
    <xf numFmtId="0" fontId="2" fillId="36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" fontId="2" fillId="0" borderId="10" xfId="6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/>
    </xf>
    <xf numFmtId="167" fontId="2" fillId="0" borderId="10" xfId="0" applyNumberFormat="1" applyFont="1" applyFill="1" applyBorder="1" applyAlignment="1">
      <alignment horizontal="right"/>
    </xf>
    <xf numFmtId="0" fontId="6" fillId="34" borderId="0" xfId="0" applyFont="1" applyFill="1" applyBorder="1" applyAlignment="1">
      <alignment vertical="top"/>
    </xf>
    <xf numFmtId="0" fontId="3" fillId="34" borderId="16" xfId="0" applyFont="1" applyFill="1" applyBorder="1" applyAlignment="1">
      <alignment horizontal="justify" vertical="top" wrapText="1"/>
    </xf>
    <xf numFmtId="0" fontId="2" fillId="34" borderId="16" xfId="0" applyFont="1" applyFill="1" applyBorder="1" applyAlignment="1">
      <alignment horizontal="justify" vertical="top" wrapText="1"/>
    </xf>
    <xf numFmtId="4" fontId="3" fillId="34" borderId="16" xfId="0" applyNumberFormat="1" applyFont="1" applyFill="1" applyBorder="1" applyAlignment="1">
      <alignment horizontal="right"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right" vertical="top" wrapText="1"/>
    </xf>
    <xf numFmtId="0" fontId="2" fillId="37" borderId="16" xfId="0" applyFont="1" applyFill="1" applyBorder="1" applyAlignment="1">
      <alignment horizontal="justify" vertical="top" wrapText="1"/>
    </xf>
    <xf numFmtId="49" fontId="2" fillId="37" borderId="16" xfId="0" applyNumberFormat="1" applyFont="1" applyFill="1" applyBorder="1" applyAlignment="1">
      <alignment horizontal="center" vertical="top" wrapText="1"/>
    </xf>
    <xf numFmtId="3" fontId="2" fillId="37" borderId="16" xfId="0" applyNumberFormat="1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left" vertical="top" wrapText="1"/>
    </xf>
    <xf numFmtId="4" fontId="2" fillId="37" borderId="16" xfId="60" applyNumberFormat="1" applyFont="1" applyFill="1" applyBorder="1" applyAlignment="1">
      <alignment horizontal="right" vertical="top" wrapText="1"/>
    </xf>
    <xf numFmtId="0" fontId="2" fillId="37" borderId="16" xfId="0" applyFont="1" applyFill="1" applyBorder="1" applyAlignment="1">
      <alignment vertical="top" wrapText="1"/>
    </xf>
    <xf numFmtId="0" fontId="2" fillId="37" borderId="16" xfId="0" applyFont="1" applyFill="1" applyBorder="1" applyAlignment="1">
      <alignment horizontal="right" vertical="top" wrapText="1"/>
    </xf>
    <xf numFmtId="0" fontId="2" fillId="37" borderId="0" xfId="0" applyFont="1" applyFill="1" applyAlignment="1">
      <alignment/>
    </xf>
    <xf numFmtId="0" fontId="3" fillId="37" borderId="16" xfId="0" applyFont="1" applyFill="1" applyBorder="1" applyAlignment="1">
      <alignment horizontal="center" vertical="top" wrapText="1"/>
    </xf>
    <xf numFmtId="0" fontId="2" fillId="37" borderId="16" xfId="0" applyFont="1" applyFill="1" applyBorder="1" applyAlignment="1">
      <alignment horizontal="center" vertical="top" wrapText="1"/>
    </xf>
    <xf numFmtId="49" fontId="2" fillId="37" borderId="16" xfId="0" applyNumberFormat="1" applyFont="1" applyFill="1" applyBorder="1" applyAlignment="1">
      <alignment horizontal="justify" vertical="top" wrapText="1"/>
    </xf>
    <xf numFmtId="0" fontId="2" fillId="37" borderId="17" xfId="0" applyFont="1" applyFill="1" applyBorder="1" applyAlignment="1">
      <alignment horizontal="center" vertical="top" wrapText="1"/>
    </xf>
    <xf numFmtId="4" fontId="2" fillId="37" borderId="16" xfId="0" applyNumberFormat="1" applyFont="1" applyFill="1" applyBorder="1" applyAlignment="1">
      <alignment horizontal="right" vertical="top" wrapText="1"/>
    </xf>
    <xf numFmtId="0" fontId="2" fillId="37" borderId="16" xfId="0" applyFont="1" applyFill="1" applyBorder="1" applyAlignment="1">
      <alignment horizontal="right"/>
    </xf>
    <xf numFmtId="0" fontId="3" fillId="37" borderId="0" xfId="0" applyFont="1" applyFill="1" applyBorder="1" applyAlignment="1">
      <alignment horizontal="center" vertical="top" wrapText="1"/>
    </xf>
    <xf numFmtId="17" fontId="2" fillId="37" borderId="16" xfId="0" applyNumberFormat="1" applyFont="1" applyFill="1" applyBorder="1" applyAlignment="1">
      <alignment horizontal="justify" vertical="top" wrapText="1"/>
    </xf>
    <xf numFmtId="49" fontId="2" fillId="37" borderId="16" xfId="0" applyNumberFormat="1" applyFont="1" applyFill="1" applyBorder="1" applyAlignment="1">
      <alignment horizontal="left" vertical="top" wrapText="1"/>
    </xf>
    <xf numFmtId="0" fontId="3" fillId="37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3" fillId="37" borderId="16" xfId="0" applyFont="1" applyFill="1" applyBorder="1" applyAlignment="1">
      <alignment horizontal="justify" vertical="top" wrapText="1"/>
    </xf>
    <xf numFmtId="0" fontId="3" fillId="37" borderId="16" xfId="0" applyFont="1" applyFill="1" applyBorder="1" applyAlignment="1">
      <alignment vertical="top" wrapText="1"/>
    </xf>
    <xf numFmtId="0" fontId="0" fillId="37" borderId="0" xfId="0" applyFill="1" applyAlignment="1">
      <alignment/>
    </xf>
    <xf numFmtId="3" fontId="2" fillId="37" borderId="16" xfId="0" applyNumberFormat="1" applyFont="1" applyFill="1" applyBorder="1" applyAlignment="1">
      <alignment horizontal="left" vertical="top" wrapText="1"/>
    </xf>
    <xf numFmtId="4" fontId="3" fillId="37" borderId="16" xfId="0" applyNumberFormat="1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2" fillId="34" borderId="18" xfId="0" applyFont="1" applyFill="1" applyBorder="1" applyAlignment="1">
      <alignment wrapText="1"/>
    </xf>
    <xf numFmtId="0" fontId="3" fillId="34" borderId="15" xfId="0" applyFont="1" applyFill="1" applyBorder="1" applyAlignment="1">
      <alignment horizontal="center" vertical="top" wrapText="1"/>
    </xf>
    <xf numFmtId="4" fontId="2" fillId="34" borderId="12" xfId="60" applyNumberFormat="1" applyFont="1" applyFill="1" applyBorder="1" applyAlignment="1" applyProtection="1">
      <alignment horizontal="right" vertical="top" wrapText="1"/>
      <protection/>
    </xf>
    <xf numFmtId="0" fontId="13" fillId="0" borderId="16" xfId="0" applyFont="1" applyBorder="1" applyAlignment="1">
      <alignment/>
    </xf>
    <xf numFmtId="0" fontId="3" fillId="37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top" wrapText="1"/>
    </xf>
    <xf numFmtId="4" fontId="2" fillId="0" borderId="12" xfId="60" applyNumberFormat="1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4" fontId="3" fillId="34" borderId="12" xfId="0" applyNumberFormat="1" applyFont="1" applyFill="1" applyBorder="1" applyAlignment="1">
      <alignment horizontal="right"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3" fontId="2" fillId="37" borderId="16" xfId="0" applyNumberFormat="1" applyFont="1" applyFill="1" applyBorder="1" applyAlignment="1">
      <alignment horizontal="right" vertical="top" wrapText="1"/>
    </xf>
    <xf numFmtId="49" fontId="2" fillId="37" borderId="0" xfId="0" applyNumberFormat="1" applyFont="1" applyFill="1" applyBorder="1" applyAlignment="1">
      <alignment horizontal="justify" vertical="top" wrapText="1"/>
    </xf>
    <xf numFmtId="164" fontId="3" fillId="34" borderId="12" xfId="60" applyFont="1" applyFill="1" applyBorder="1" applyAlignment="1" applyProtection="1">
      <alignment horizontal="right" vertical="top" wrapText="1"/>
      <protection/>
    </xf>
    <xf numFmtId="0" fontId="2" fillId="34" borderId="12" xfId="0" applyFont="1" applyFill="1" applyBorder="1" applyAlignment="1">
      <alignment horizontal="left" vertical="top" wrapText="1"/>
    </xf>
    <xf numFmtId="164" fontId="5" fillId="34" borderId="12" xfId="60" applyFont="1" applyFill="1" applyBorder="1" applyAlignment="1" applyProtection="1">
      <alignment horizontal="right" vertical="top" wrapText="1"/>
      <protection/>
    </xf>
    <xf numFmtId="0" fontId="5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right" vertical="top" wrapText="1"/>
    </xf>
    <xf numFmtId="0" fontId="3" fillId="34" borderId="15" xfId="0" applyFont="1" applyFill="1" applyBorder="1" applyAlignment="1">
      <alignment vertical="top" wrapText="1"/>
    </xf>
    <xf numFmtId="4" fontId="2" fillId="0" borderId="16" xfId="60" applyNumberFormat="1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 vertical="top" wrapText="1"/>
    </xf>
    <xf numFmtId="0" fontId="2" fillId="36" borderId="15" xfId="0" applyFont="1" applyFill="1" applyBorder="1" applyAlignment="1">
      <alignment horizontal="justify" vertical="top" wrapText="1"/>
    </xf>
    <xf numFmtId="0" fontId="2" fillId="37" borderId="19" xfId="0" applyFont="1" applyFill="1" applyBorder="1" applyAlignment="1">
      <alignment horizontal="justify" vertical="top" wrapText="1"/>
    </xf>
    <xf numFmtId="4" fontId="2" fillId="37" borderId="19" xfId="60" applyNumberFormat="1" applyFont="1" applyFill="1" applyBorder="1" applyAlignment="1">
      <alignment horizontal="right" vertical="top" wrapText="1"/>
    </xf>
    <xf numFmtId="0" fontId="2" fillId="37" borderId="19" xfId="0" applyFont="1" applyFill="1" applyBorder="1" applyAlignment="1">
      <alignment horizontal="left" vertical="top" wrapText="1"/>
    </xf>
    <xf numFmtId="0" fontId="2" fillId="37" borderId="19" xfId="0" applyFont="1" applyFill="1" applyBorder="1" applyAlignment="1">
      <alignment horizontal="right" vertical="top" wrapText="1"/>
    </xf>
    <xf numFmtId="0" fontId="14" fillId="37" borderId="16" xfId="0" applyFont="1" applyFill="1" applyBorder="1" applyAlignment="1">
      <alignment horizontal="justify" vertical="center" wrapText="1"/>
    </xf>
    <xf numFmtId="4" fontId="14" fillId="37" borderId="16" xfId="0" applyNumberFormat="1" applyFont="1" applyFill="1" applyBorder="1" applyAlignment="1">
      <alignment horizontal="right" vertical="center" wrapText="1"/>
    </xf>
    <xf numFmtId="0" fontId="14" fillId="37" borderId="16" xfId="0" applyFont="1" applyFill="1" applyBorder="1" applyAlignment="1">
      <alignment vertical="center" wrapText="1"/>
    </xf>
    <xf numFmtId="0" fontId="14" fillId="37" borderId="16" xfId="0" applyFont="1" applyFill="1" applyBorder="1" applyAlignment="1">
      <alignment horizontal="right" vertical="center" wrapText="1"/>
    </xf>
    <xf numFmtId="0" fontId="14" fillId="37" borderId="16" xfId="0" applyFont="1" applyFill="1" applyBorder="1" applyAlignment="1">
      <alignment horizontal="left" vertical="top" wrapText="1"/>
    </xf>
    <xf numFmtId="0" fontId="23" fillId="37" borderId="0" xfId="0" applyFont="1" applyFill="1" applyAlignment="1">
      <alignment/>
    </xf>
    <xf numFmtId="0" fontId="14" fillId="34" borderId="10" xfId="0" applyFont="1" applyFill="1" applyBorder="1" applyAlignment="1">
      <alignment horizontal="justify" vertical="top" wrapText="1"/>
    </xf>
    <xf numFmtId="4" fontId="14" fillId="34" borderId="10" xfId="0" applyNumberFormat="1" applyFont="1" applyFill="1" applyBorder="1" applyAlignment="1">
      <alignment horizontal="right" vertical="top" wrapText="1"/>
    </xf>
    <xf numFmtId="0" fontId="14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left" vertical="top" wrapText="1"/>
    </xf>
    <xf numFmtId="0" fontId="14" fillId="37" borderId="19" xfId="0" applyFont="1" applyFill="1" applyBorder="1" applyAlignment="1">
      <alignment horizontal="right" vertical="top" wrapText="1"/>
    </xf>
    <xf numFmtId="0" fontId="14" fillId="34" borderId="11" xfId="0" applyFont="1" applyFill="1" applyBorder="1" applyAlignment="1">
      <alignment/>
    </xf>
    <xf numFmtId="0" fontId="23" fillId="34" borderId="0" xfId="0" applyFont="1" applyFill="1" applyAlignment="1">
      <alignment/>
    </xf>
    <xf numFmtId="3" fontId="14" fillId="34" borderId="10" xfId="0" applyNumberFormat="1" applyFont="1" applyFill="1" applyBorder="1" applyAlignment="1">
      <alignment horizontal="justify" vertical="top" wrapText="1"/>
    </xf>
    <xf numFmtId="0" fontId="14" fillId="37" borderId="16" xfId="0" applyFont="1" applyFill="1" applyBorder="1" applyAlignment="1">
      <alignment horizontal="justify" vertical="top" wrapText="1"/>
    </xf>
    <xf numFmtId="0" fontId="14" fillId="34" borderId="10" xfId="0" applyFont="1" applyFill="1" applyBorder="1" applyAlignment="1">
      <alignment horizontal="right" vertical="top" wrapText="1"/>
    </xf>
    <xf numFmtId="0" fontId="14" fillId="34" borderId="0" xfId="0" applyFont="1" applyFill="1" applyAlignment="1">
      <alignment/>
    </xf>
    <xf numFmtId="0" fontId="14" fillId="34" borderId="10" xfId="0" applyFont="1" applyFill="1" applyBorder="1" applyAlignment="1">
      <alignment horizontal="center" vertical="top" wrapText="1"/>
    </xf>
    <xf numFmtId="4" fontId="14" fillId="0" borderId="10" xfId="60" applyNumberFormat="1" applyFont="1" applyFill="1" applyBorder="1" applyAlignment="1" applyProtection="1">
      <alignment horizontal="right" vertical="top" wrapText="1"/>
      <protection/>
    </xf>
    <xf numFmtId="49" fontId="14" fillId="37" borderId="16" xfId="0" applyNumberFormat="1" applyFont="1" applyFill="1" applyBorder="1" applyAlignment="1">
      <alignment horizontal="left" vertical="top" wrapText="1"/>
    </xf>
    <xf numFmtId="4" fontId="14" fillId="37" borderId="16" xfId="0" applyNumberFormat="1" applyFont="1" applyFill="1" applyBorder="1" applyAlignment="1">
      <alignment horizontal="right" vertical="top" wrapText="1"/>
    </xf>
    <xf numFmtId="0" fontId="14" fillId="37" borderId="16" xfId="0" applyFont="1" applyFill="1" applyBorder="1" applyAlignment="1">
      <alignment vertical="top" wrapText="1"/>
    </xf>
    <xf numFmtId="0" fontId="14" fillId="37" borderId="16" xfId="0" applyFont="1" applyFill="1" applyBorder="1" applyAlignment="1">
      <alignment horizontal="right" vertical="top" wrapText="1"/>
    </xf>
    <xf numFmtId="0" fontId="14" fillId="37" borderId="0" xfId="0" applyFont="1" applyFill="1" applyAlignment="1">
      <alignment/>
    </xf>
    <xf numFmtId="0" fontId="14" fillId="0" borderId="10" xfId="0" applyFont="1" applyFill="1" applyBorder="1" applyAlignment="1">
      <alignment horizontal="justify" vertical="top" wrapText="1"/>
    </xf>
    <xf numFmtId="49" fontId="14" fillId="0" borderId="10" xfId="0" applyNumberFormat="1" applyFont="1" applyFill="1" applyBorder="1" applyAlignment="1">
      <alignment horizontal="justify" vertical="top" wrapText="1"/>
    </xf>
    <xf numFmtId="0" fontId="22" fillId="34" borderId="0" xfId="0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horizontal="justify" vertical="top" wrapText="1"/>
    </xf>
    <xf numFmtId="4" fontId="14" fillId="34" borderId="10" xfId="60" applyNumberFormat="1" applyFont="1" applyFill="1" applyBorder="1" applyAlignment="1" applyProtection="1">
      <alignment horizontal="right" vertical="top" wrapText="1"/>
      <protection/>
    </xf>
    <xf numFmtId="0" fontId="14" fillId="34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top" wrapText="1"/>
    </xf>
    <xf numFmtId="0" fontId="14" fillId="37" borderId="10" xfId="0" applyFont="1" applyFill="1" applyBorder="1" applyAlignment="1">
      <alignment horizontal="justify" vertical="top" wrapText="1"/>
    </xf>
    <xf numFmtId="49" fontId="14" fillId="37" borderId="10" xfId="0" applyNumberFormat="1" applyFont="1" applyFill="1" applyBorder="1" applyAlignment="1">
      <alignment horizontal="justify" vertical="top" wrapText="1"/>
    </xf>
    <xf numFmtId="3" fontId="14" fillId="37" borderId="16" xfId="0" applyNumberFormat="1" applyFont="1" applyFill="1" applyBorder="1" applyAlignment="1">
      <alignment horizontal="right" vertical="top" wrapText="1"/>
    </xf>
    <xf numFmtId="0" fontId="14" fillId="37" borderId="16" xfId="0" applyFont="1" applyFill="1" applyBorder="1" applyAlignment="1">
      <alignment horizontal="right"/>
    </xf>
    <xf numFmtId="0" fontId="14" fillId="37" borderId="16" xfId="0" applyFont="1" applyFill="1" applyBorder="1" applyAlignment="1">
      <alignment horizontal="center" vertical="top" wrapText="1"/>
    </xf>
    <xf numFmtId="0" fontId="2" fillId="38" borderId="10" xfId="0" applyFont="1" applyFill="1" applyBorder="1" applyAlignment="1">
      <alignment horizontal="justify" vertical="top" wrapText="1"/>
    </xf>
    <xf numFmtId="4" fontId="2" fillId="38" borderId="10" xfId="0" applyNumberFormat="1" applyFont="1" applyFill="1" applyBorder="1" applyAlignment="1">
      <alignment horizontal="right" vertical="top" wrapTex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horizontal="right" vertical="top" wrapText="1"/>
    </xf>
    <xf numFmtId="0" fontId="2" fillId="38" borderId="0" xfId="0" applyFont="1" applyFill="1" applyAlignment="1">
      <alignment/>
    </xf>
    <xf numFmtId="0" fontId="3" fillId="38" borderId="0" xfId="0" applyFont="1" applyFill="1" applyBorder="1" applyAlignment="1">
      <alignment horizontal="center" vertical="top" wrapText="1"/>
    </xf>
    <xf numFmtId="0" fontId="14" fillId="36" borderId="10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4" fontId="2" fillId="37" borderId="19" xfId="0" applyNumberFormat="1" applyFont="1" applyFill="1" applyBorder="1" applyAlignment="1">
      <alignment horizontal="right" vertical="top" wrapText="1"/>
    </xf>
    <xf numFmtId="0" fontId="2" fillId="37" borderId="19" xfId="0" applyFont="1" applyFill="1" applyBorder="1" applyAlignment="1">
      <alignment vertical="top" wrapText="1"/>
    </xf>
    <xf numFmtId="0" fontId="2" fillId="37" borderId="19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left" vertical="top" wrapText="1"/>
    </xf>
    <xf numFmtId="0" fontId="15" fillId="40" borderId="10" xfId="0" applyFont="1" applyFill="1" applyBorder="1" applyAlignment="1">
      <alignment horizontal="left" vertical="top" wrapText="1"/>
    </xf>
    <xf numFmtId="0" fontId="15" fillId="40" borderId="10" xfId="0" applyFont="1" applyFill="1" applyBorder="1" applyAlignment="1">
      <alignment horizontal="right" vertical="top" wrapText="1"/>
    </xf>
    <xf numFmtId="0" fontId="15" fillId="40" borderId="0" xfId="0" applyFont="1" applyFill="1" applyAlignment="1">
      <alignment/>
    </xf>
    <xf numFmtId="4" fontId="17" fillId="40" borderId="10" xfId="60" applyNumberFormat="1" applyFont="1" applyFill="1" applyBorder="1" applyAlignment="1" applyProtection="1">
      <alignment horizontal="right" vertical="top" wrapText="1"/>
      <protection/>
    </xf>
    <xf numFmtId="0" fontId="14" fillId="37" borderId="0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left" vertical="top" wrapText="1"/>
    </xf>
    <xf numFmtId="49" fontId="2" fillId="37" borderId="19" xfId="0" applyNumberFormat="1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right" vertical="top" wrapText="1"/>
    </xf>
    <xf numFmtId="0" fontId="14" fillId="34" borderId="16" xfId="0" applyFont="1" applyFill="1" applyBorder="1" applyAlignment="1">
      <alignment horizontal="justify" vertical="top" wrapText="1"/>
    </xf>
    <xf numFmtId="0" fontId="14" fillId="37" borderId="16" xfId="0" applyFont="1" applyFill="1" applyBorder="1" applyAlignment="1">
      <alignment/>
    </xf>
    <xf numFmtId="0" fontId="22" fillId="37" borderId="0" xfId="0" applyFont="1" applyFill="1" applyBorder="1" applyAlignment="1">
      <alignment horizontal="center" vertical="top" wrapText="1"/>
    </xf>
    <xf numFmtId="49" fontId="2" fillId="37" borderId="19" xfId="0" applyNumberFormat="1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 vertical="top" wrapText="1"/>
    </xf>
    <xf numFmtId="49" fontId="14" fillId="37" borderId="16" xfId="0" applyNumberFormat="1" applyFont="1" applyFill="1" applyBorder="1" applyAlignment="1">
      <alignment horizontal="center" vertical="top" wrapText="1"/>
    </xf>
    <xf numFmtId="4" fontId="14" fillId="37" borderId="16" xfId="6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horizontal="justify" vertical="center"/>
    </xf>
    <xf numFmtId="0" fontId="18" fillId="0" borderId="16" xfId="0" applyFont="1" applyBorder="1" applyAlignment="1">
      <alignment horizontal="justify" vertical="center"/>
    </xf>
    <xf numFmtId="0" fontId="3" fillId="34" borderId="13" xfId="0" applyFont="1" applyFill="1" applyBorder="1" applyAlignment="1">
      <alignment horizontal="justify" vertical="top" wrapText="1"/>
    </xf>
    <xf numFmtId="0" fontId="3" fillId="34" borderId="20" xfId="0" applyFont="1" applyFill="1" applyBorder="1" applyAlignment="1">
      <alignment horizontal="justify" vertical="top" wrapText="1"/>
    </xf>
    <xf numFmtId="0" fontId="14" fillId="34" borderId="16" xfId="0" applyFont="1" applyFill="1" applyBorder="1" applyAlignment="1">
      <alignment horizontal="left" vertical="top" wrapText="1"/>
    </xf>
    <xf numFmtId="0" fontId="22" fillId="37" borderId="0" xfId="0" applyFont="1" applyFill="1" applyBorder="1" applyAlignment="1">
      <alignment horizontal="center"/>
    </xf>
    <xf numFmtId="4" fontId="14" fillId="37" borderId="10" xfId="60" applyNumberFormat="1" applyFont="1" applyFill="1" applyBorder="1" applyAlignment="1" applyProtection="1">
      <alignment horizontal="right" vertical="top" wrapText="1"/>
      <protection/>
    </xf>
    <xf numFmtId="0" fontId="14" fillId="37" borderId="0" xfId="0" applyFont="1" applyFill="1" applyBorder="1" applyAlignment="1">
      <alignment vertical="top" wrapText="1"/>
    </xf>
    <xf numFmtId="0" fontId="14" fillId="37" borderId="0" xfId="0" applyFont="1" applyFill="1" applyBorder="1" applyAlignment="1">
      <alignment/>
    </xf>
    <xf numFmtId="0" fontId="14" fillId="34" borderId="19" xfId="0" applyFont="1" applyFill="1" applyBorder="1" applyAlignment="1">
      <alignment horizontal="justify" vertical="top" wrapText="1"/>
    </xf>
    <xf numFmtId="49" fontId="14" fillId="37" borderId="19" xfId="0" applyNumberFormat="1" applyFont="1" applyFill="1" applyBorder="1" applyAlignment="1">
      <alignment horizontal="left" vertical="top" wrapText="1"/>
    </xf>
    <xf numFmtId="0" fontId="14" fillId="37" borderId="19" xfId="0" applyFont="1" applyFill="1" applyBorder="1" applyAlignment="1">
      <alignment horizontal="left" vertical="top" wrapText="1"/>
    </xf>
    <xf numFmtId="4" fontId="14" fillId="37" borderId="19" xfId="0" applyNumberFormat="1" applyFont="1" applyFill="1" applyBorder="1" applyAlignment="1">
      <alignment horizontal="right" vertical="top" wrapText="1"/>
    </xf>
    <xf numFmtId="0" fontId="14" fillId="37" borderId="19" xfId="0" applyFont="1" applyFill="1" applyBorder="1" applyAlignment="1">
      <alignment vertical="top" wrapText="1"/>
    </xf>
    <xf numFmtId="167" fontId="14" fillId="0" borderId="10" xfId="0" applyNumberFormat="1" applyFont="1" applyFill="1" applyBorder="1" applyAlignment="1">
      <alignment horizontal="right"/>
    </xf>
    <xf numFmtId="49" fontId="14" fillId="34" borderId="10" xfId="0" applyNumberFormat="1" applyFont="1" applyFill="1" applyBorder="1" applyAlignment="1">
      <alignment horizontal="center" vertical="top" wrapText="1"/>
    </xf>
    <xf numFmtId="0" fontId="14" fillId="34" borderId="0" xfId="0" applyFont="1" applyFill="1" applyBorder="1" applyAlignment="1">
      <alignment horizontal="center" vertical="top" wrapText="1"/>
    </xf>
    <xf numFmtId="0" fontId="14" fillId="37" borderId="0" xfId="0" applyFont="1" applyFill="1" applyBorder="1" applyAlignment="1">
      <alignment horizontal="center" vertical="top" wrapText="1"/>
    </xf>
    <xf numFmtId="4" fontId="14" fillId="37" borderId="0" xfId="0" applyNumberFormat="1" applyFont="1" applyFill="1" applyBorder="1" applyAlignment="1">
      <alignment/>
    </xf>
    <xf numFmtId="0" fontId="14" fillId="0" borderId="21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justify"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horizontal="righ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vertical="top" wrapText="1"/>
    </xf>
    <xf numFmtId="0" fontId="14" fillId="34" borderId="16" xfId="0" applyFont="1" applyFill="1" applyBorder="1" applyAlignment="1">
      <alignment horizontal="right" vertical="top" wrapText="1"/>
    </xf>
    <xf numFmtId="0" fontId="21" fillId="38" borderId="0" xfId="0" applyFont="1" applyFill="1" applyAlignment="1">
      <alignment/>
    </xf>
    <xf numFmtId="0" fontId="15" fillId="38" borderId="10" xfId="0" applyFont="1" applyFill="1" applyBorder="1" applyAlignment="1">
      <alignment horizontal="left" vertical="top" wrapText="1"/>
    </xf>
    <xf numFmtId="0" fontId="15" fillId="38" borderId="10" xfId="0" applyFont="1" applyFill="1" applyBorder="1" applyAlignment="1">
      <alignment horizontal="justify" vertical="top" wrapText="1"/>
    </xf>
    <xf numFmtId="0" fontId="15" fillId="38" borderId="10" xfId="0" applyFont="1" applyFill="1" applyBorder="1" applyAlignment="1">
      <alignment vertical="top" wrapText="1"/>
    </xf>
    <xf numFmtId="0" fontId="15" fillId="38" borderId="10" xfId="0" applyFont="1" applyFill="1" applyBorder="1" applyAlignment="1">
      <alignment horizontal="right"/>
    </xf>
    <xf numFmtId="0" fontId="16" fillId="38" borderId="0" xfId="0" applyFont="1" applyFill="1" applyBorder="1" applyAlignment="1">
      <alignment horizontal="center"/>
    </xf>
    <xf numFmtId="4" fontId="17" fillId="38" borderId="10" xfId="0" applyNumberFormat="1" applyFont="1" applyFill="1" applyBorder="1" applyAlignment="1">
      <alignment horizontal="right" vertical="top" wrapText="1"/>
    </xf>
    <xf numFmtId="0" fontId="15" fillId="38" borderId="0" xfId="0" applyFont="1" applyFill="1" applyAlignment="1">
      <alignment/>
    </xf>
    <xf numFmtId="0" fontId="15" fillId="40" borderId="16" xfId="0" applyFont="1" applyFill="1" applyBorder="1" applyAlignment="1">
      <alignment horizontal="justify" vertical="top" wrapText="1"/>
    </xf>
    <xf numFmtId="0" fontId="15" fillId="40" borderId="16" xfId="0" applyFont="1" applyFill="1" applyBorder="1" applyAlignment="1">
      <alignment vertical="top" wrapText="1"/>
    </xf>
    <xf numFmtId="0" fontId="15" fillId="40" borderId="16" xfId="0" applyFont="1" applyFill="1" applyBorder="1" applyAlignment="1">
      <alignment horizontal="right"/>
    </xf>
    <xf numFmtId="0" fontId="16" fillId="40" borderId="0" xfId="0" applyFont="1" applyFill="1" applyBorder="1" applyAlignment="1">
      <alignment horizontal="center"/>
    </xf>
    <xf numFmtId="4" fontId="17" fillId="40" borderId="16" xfId="0" applyNumberFormat="1" applyFont="1" applyFill="1" applyBorder="1" applyAlignment="1">
      <alignment horizontal="right" vertical="top" wrapText="1"/>
    </xf>
    <xf numFmtId="0" fontId="2" fillId="34" borderId="0" xfId="0" applyFont="1" applyFill="1" applyAlignment="1">
      <alignment vertical="top" wrapText="1"/>
    </xf>
    <xf numFmtId="0" fontId="2" fillId="38" borderId="16" xfId="0" applyFont="1" applyFill="1" applyBorder="1" applyAlignment="1">
      <alignment/>
    </xf>
    <xf numFmtId="0" fontId="21" fillId="38" borderId="16" xfId="0" applyFont="1" applyFill="1" applyBorder="1" applyAlignment="1">
      <alignment horizontal="right" vertical="top" wrapText="1"/>
    </xf>
    <xf numFmtId="3" fontId="2" fillId="38" borderId="16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3" fontId="0" fillId="34" borderId="0" xfId="0" applyNumberFormat="1" applyFill="1" applyAlignment="1">
      <alignment/>
    </xf>
    <xf numFmtId="166" fontId="3" fillId="34" borderId="0" xfId="0" applyNumberFormat="1" applyFont="1" applyFill="1" applyBorder="1" applyAlignment="1">
      <alignment horizontal="left"/>
    </xf>
    <xf numFmtId="0" fontId="0" fillId="34" borderId="10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3" fontId="0" fillId="34" borderId="15" xfId="0" applyNumberFormat="1" applyFill="1" applyBorder="1" applyAlignment="1">
      <alignment/>
    </xf>
    <xf numFmtId="0" fontId="0" fillId="34" borderId="15" xfId="0" applyFont="1" applyFill="1" applyBorder="1" applyAlignment="1">
      <alignment wrapText="1"/>
    </xf>
    <xf numFmtId="0" fontId="0" fillId="34" borderId="16" xfId="0" applyFill="1" applyBorder="1" applyAlignment="1">
      <alignment/>
    </xf>
    <xf numFmtId="0" fontId="6" fillId="34" borderId="16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60" applyNumberFormat="1" applyFont="1" applyFill="1" applyBorder="1" applyAlignment="1" applyProtection="1">
      <alignment horizontal="right" vertical="top" wrapText="1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/>
    </xf>
    <xf numFmtId="0" fontId="5" fillId="34" borderId="22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left" vertical="top" wrapText="1"/>
    </xf>
    <xf numFmtId="0" fontId="11" fillId="34" borderId="0" xfId="0" applyFont="1" applyFill="1" applyBorder="1" applyAlignment="1">
      <alignment horizontal="left"/>
    </xf>
    <xf numFmtId="0" fontId="12" fillId="34" borderId="23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 applyProtection="1">
      <alignment horizontal="righ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0" fontId="5" fillId="34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4" fontId="2" fillId="0" borderId="11" xfId="60" applyNumberFormat="1" applyFont="1" applyFill="1" applyBorder="1" applyAlignment="1" applyProtection="1">
      <alignment horizontal="left" vertical="top" wrapText="1"/>
      <protection/>
    </xf>
    <xf numFmtId="0" fontId="2" fillId="0" borderId="11" xfId="0" applyFont="1" applyFill="1" applyBorder="1" applyAlignment="1">
      <alignment horizontal="right" vertical="top"/>
    </xf>
    <xf numFmtId="0" fontId="14" fillId="34" borderId="11" xfId="0" applyFont="1" applyFill="1" applyBorder="1" applyAlignment="1">
      <alignment horizontal="right" vertical="top" wrapText="1"/>
    </xf>
    <xf numFmtId="0" fontId="14" fillId="34" borderId="26" xfId="0" applyFont="1" applyFill="1" applyBorder="1" applyAlignment="1">
      <alignment horizontal="right" vertical="top" wrapText="1"/>
    </xf>
    <xf numFmtId="0" fontId="14" fillId="34" borderId="25" xfId="0" applyFont="1" applyFill="1" applyBorder="1" applyAlignment="1">
      <alignment horizontal="right" vertical="top" wrapText="1"/>
    </xf>
    <xf numFmtId="0" fontId="2" fillId="34" borderId="13" xfId="0" applyFont="1" applyFill="1" applyBorder="1" applyAlignment="1">
      <alignment/>
    </xf>
    <xf numFmtId="0" fontId="2" fillId="37" borderId="27" xfId="0" applyFont="1" applyFill="1" applyBorder="1" applyAlignment="1">
      <alignment horizontal="right" vertical="top" wrapText="1"/>
    </xf>
    <xf numFmtId="0" fontId="14" fillId="37" borderId="25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/>
    </xf>
    <xf numFmtId="0" fontId="2" fillId="37" borderId="25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vertical="top" wrapText="1"/>
    </xf>
    <xf numFmtId="0" fontId="2" fillId="38" borderId="11" xfId="0" applyFont="1" applyFill="1" applyBorder="1" applyAlignment="1">
      <alignment horizontal="right" vertical="top" wrapText="1"/>
    </xf>
    <xf numFmtId="0" fontId="14" fillId="37" borderId="27" xfId="0" applyFont="1" applyFill="1" applyBorder="1" applyAlignment="1">
      <alignment horizontal="right" vertical="top" wrapText="1"/>
    </xf>
    <xf numFmtId="0" fontId="3" fillId="37" borderId="25" xfId="0" applyFont="1" applyFill="1" applyBorder="1" applyAlignment="1">
      <alignment horizontal="center" vertical="top" wrapText="1"/>
    </xf>
    <xf numFmtId="0" fontId="15" fillId="38" borderId="11" xfId="0" applyFont="1" applyFill="1" applyBorder="1" applyAlignment="1">
      <alignment horizontal="right" vertical="top" wrapText="1"/>
    </xf>
    <xf numFmtId="0" fontId="15" fillId="40" borderId="25" xfId="0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right" vertical="top" wrapText="1"/>
    </xf>
    <xf numFmtId="0" fontId="3" fillId="34" borderId="26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right" vertical="top" wrapText="1"/>
    </xf>
    <xf numFmtId="0" fontId="2" fillId="34" borderId="25" xfId="0" applyFont="1" applyFill="1" applyBorder="1" applyAlignment="1">
      <alignment/>
    </xf>
    <xf numFmtId="0" fontId="21" fillId="38" borderId="25" xfId="0" applyFont="1" applyFill="1" applyBorder="1" applyAlignment="1">
      <alignment horizontal="right" vertical="top" wrapText="1"/>
    </xf>
    <xf numFmtId="0" fontId="12" fillId="34" borderId="24" xfId="0" applyFont="1" applyFill="1" applyBorder="1" applyAlignment="1">
      <alignment horizontal="center" vertical="top" wrapText="1"/>
    </xf>
    <xf numFmtId="0" fontId="3" fillId="37" borderId="0" xfId="0" applyFont="1" applyFill="1" applyBorder="1" applyAlignment="1">
      <alignment vertical="top"/>
    </xf>
    <xf numFmtId="0" fontId="2" fillId="37" borderId="0" xfId="0" applyFont="1" applyFill="1" applyBorder="1" applyAlignment="1">
      <alignment wrapText="1"/>
    </xf>
    <xf numFmtId="0" fontId="2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wrapText="1"/>
    </xf>
    <xf numFmtId="4" fontId="2" fillId="34" borderId="0" xfId="0" applyNumberFormat="1" applyFont="1" applyFill="1" applyBorder="1" applyAlignment="1">
      <alignment vertical="top" wrapText="1"/>
    </xf>
    <xf numFmtId="4" fontId="3" fillId="0" borderId="0" xfId="60" applyNumberFormat="1" applyFont="1" applyFill="1" applyBorder="1" applyAlignment="1" applyProtection="1">
      <alignment horizontal="left" vertical="top" wrapText="1"/>
      <protection/>
    </xf>
    <xf numFmtId="4" fontId="2" fillId="0" borderId="0" xfId="6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vertical="top"/>
    </xf>
    <xf numFmtId="0" fontId="14" fillId="34" borderId="0" xfId="0" applyFont="1" applyFill="1" applyBorder="1" applyAlignment="1">
      <alignment vertical="top" wrapText="1"/>
    </xf>
    <xf numFmtId="0" fontId="14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4" fontId="2" fillId="37" borderId="0" xfId="0" applyNumberFormat="1" applyFont="1" applyFill="1" applyBorder="1" applyAlignment="1">
      <alignment/>
    </xf>
    <xf numFmtId="0" fontId="22" fillId="37" borderId="0" xfId="0" applyFont="1" applyFill="1" applyBorder="1" applyAlignment="1">
      <alignment vertical="top"/>
    </xf>
    <xf numFmtId="0" fontId="14" fillId="37" borderId="0" xfId="0" applyFont="1" applyFill="1" applyBorder="1" applyAlignment="1">
      <alignment wrapText="1"/>
    </xf>
    <xf numFmtId="0" fontId="3" fillId="37" borderId="0" xfId="0" applyFont="1" applyFill="1" applyBorder="1" applyAlignment="1">
      <alignment horizontal="left" vertical="top"/>
    </xf>
    <xf numFmtId="0" fontId="2" fillId="37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left" vertical="top"/>
    </xf>
    <xf numFmtId="0" fontId="2" fillId="37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3" fillId="38" borderId="0" xfId="0" applyFont="1" applyFill="1" applyBorder="1" applyAlignment="1">
      <alignment vertical="top"/>
    </xf>
    <xf numFmtId="0" fontId="2" fillId="38" borderId="0" xfId="0" applyFont="1" applyFill="1" applyBorder="1" applyAlignment="1">
      <alignment wrapText="1"/>
    </xf>
    <xf numFmtId="0" fontId="17" fillId="38" borderId="0" xfId="0" applyFont="1" applyFill="1" applyBorder="1" applyAlignment="1">
      <alignment vertical="top" wrapText="1"/>
    </xf>
    <xf numFmtId="0" fontId="2" fillId="38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0" fillId="37" borderId="0" xfId="0" applyFill="1" applyBorder="1" applyAlignment="1">
      <alignment wrapText="1"/>
    </xf>
    <xf numFmtId="0" fontId="23" fillId="37" borderId="0" xfId="0" applyFont="1" applyFill="1" applyBorder="1" applyAlignment="1">
      <alignment wrapText="1"/>
    </xf>
    <xf numFmtId="0" fontId="0" fillId="37" borderId="0" xfId="0" applyFill="1" applyBorder="1" applyAlignment="1">
      <alignment vertical="top" wrapText="1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/>
    </xf>
    <xf numFmtId="0" fontId="23" fillId="37" borderId="0" xfId="0" applyFont="1" applyFill="1" applyBorder="1" applyAlignment="1">
      <alignment vertical="top" wrapText="1"/>
    </xf>
    <xf numFmtId="0" fontId="23" fillId="37" borderId="0" xfId="0" applyFont="1" applyFill="1" applyBorder="1" applyAlignment="1">
      <alignment/>
    </xf>
    <xf numFmtId="0" fontId="14" fillId="37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top"/>
    </xf>
    <xf numFmtId="0" fontId="16" fillId="38" borderId="0" xfId="0" applyFont="1" applyFill="1" applyBorder="1" applyAlignment="1">
      <alignment vertical="top"/>
    </xf>
    <xf numFmtId="0" fontId="15" fillId="38" borderId="0" xfId="0" applyFont="1" applyFill="1" applyBorder="1" applyAlignment="1">
      <alignment wrapText="1"/>
    </xf>
    <xf numFmtId="0" fontId="15" fillId="38" borderId="0" xfId="0" applyFont="1" applyFill="1" applyBorder="1" applyAlignment="1">
      <alignment/>
    </xf>
    <xf numFmtId="0" fontId="16" fillId="40" borderId="0" xfId="0" applyFont="1" applyFill="1" applyBorder="1" applyAlignment="1">
      <alignment vertical="top"/>
    </xf>
    <xf numFmtId="0" fontId="15" fillId="40" borderId="0" xfId="0" applyFont="1" applyFill="1" applyBorder="1" applyAlignment="1">
      <alignment wrapText="1"/>
    </xf>
    <xf numFmtId="0" fontId="15" fillId="40" borderId="0" xfId="0" applyFont="1" applyFill="1" applyBorder="1" applyAlignment="1">
      <alignment/>
    </xf>
    <xf numFmtId="0" fontId="6" fillId="37" borderId="0" xfId="0" applyFont="1" applyFill="1" applyBorder="1" applyAlignment="1">
      <alignment vertical="top"/>
    </xf>
    <xf numFmtId="0" fontId="17" fillId="37" borderId="0" xfId="0" applyFont="1" applyFill="1" applyBorder="1" applyAlignment="1">
      <alignment vertical="top" wrapText="1"/>
    </xf>
    <xf numFmtId="0" fontId="24" fillId="37" borderId="0" xfId="0" applyFont="1" applyFill="1" applyBorder="1" applyAlignment="1">
      <alignment vertical="top"/>
    </xf>
    <xf numFmtId="0" fontId="24" fillId="34" borderId="0" xfId="0" applyFont="1" applyFill="1" applyBorder="1" applyAlignment="1">
      <alignment vertical="top"/>
    </xf>
    <xf numFmtId="0" fontId="14" fillId="34" borderId="0" xfId="0" applyFont="1" applyFill="1" applyBorder="1" applyAlignment="1">
      <alignment horizontal="left" vertical="top" wrapText="1"/>
    </xf>
    <xf numFmtId="0" fontId="20" fillId="38" borderId="0" xfId="0" applyFont="1" applyFill="1" applyBorder="1" applyAlignment="1">
      <alignment vertical="top"/>
    </xf>
    <xf numFmtId="0" fontId="21" fillId="38" borderId="0" xfId="0" applyFont="1" applyFill="1" applyBorder="1" applyAlignment="1">
      <alignment wrapText="1"/>
    </xf>
    <xf numFmtId="0" fontId="2" fillId="38" borderId="0" xfId="0" applyFont="1" applyFill="1" applyBorder="1" applyAlignment="1">
      <alignment vertical="top" wrapText="1"/>
    </xf>
    <xf numFmtId="0" fontId="21" fillId="38" borderId="0" xfId="0" applyFont="1" applyFill="1" applyBorder="1" applyAlignment="1">
      <alignment/>
    </xf>
    <xf numFmtId="0" fontId="21" fillId="38" borderId="0" xfId="0" applyFont="1" applyFill="1" applyBorder="1" applyAlignment="1">
      <alignment horizontal="center"/>
    </xf>
    <xf numFmtId="4" fontId="3" fillId="0" borderId="0" xfId="60" applyNumberFormat="1" applyFont="1" applyFill="1" applyBorder="1" applyAlignment="1" applyProtection="1">
      <alignment vertical="top" wrapText="1"/>
      <protection/>
    </xf>
    <xf numFmtId="0" fontId="4" fillId="34" borderId="11" xfId="0" applyFont="1" applyFill="1" applyBorder="1" applyAlignment="1">
      <alignment/>
    </xf>
    <xf numFmtId="165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8" fillId="34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right" vertical="top" wrapText="1"/>
    </xf>
    <xf numFmtId="0" fontId="2" fillId="36" borderId="11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15" fillId="40" borderId="11" xfId="0" applyFont="1" applyFill="1" applyBorder="1" applyAlignment="1">
      <alignment horizontal="left" vertical="top" wrapText="1"/>
    </xf>
    <xf numFmtId="0" fontId="14" fillId="37" borderId="25" xfId="0" applyFont="1" applyFill="1" applyBorder="1" applyAlignment="1">
      <alignment horizontal="right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7" borderId="25" xfId="0" applyFont="1" applyFill="1" applyBorder="1" applyAlignment="1">
      <alignment horizontal="center" vertical="top" wrapText="1"/>
    </xf>
    <xf numFmtId="0" fontId="14" fillId="37" borderId="25" xfId="0" applyFont="1" applyFill="1" applyBorder="1" applyAlignment="1">
      <alignment horizontal="center" vertical="top" wrapText="1"/>
    </xf>
    <xf numFmtId="0" fontId="4" fillId="34" borderId="13" xfId="0" applyFont="1" applyFill="1" applyBorder="1" applyAlignment="1">
      <alignment/>
    </xf>
    <xf numFmtId="0" fontId="3" fillId="36" borderId="0" xfId="0" applyFont="1" applyFill="1" applyBorder="1" applyAlignment="1">
      <alignment vertical="top"/>
    </xf>
    <xf numFmtId="0" fontId="2" fillId="36" borderId="0" xfId="0" applyFont="1" applyFill="1" applyBorder="1" applyAlignment="1">
      <alignment vertical="top"/>
    </xf>
    <xf numFmtId="0" fontId="0" fillId="34" borderId="0" xfId="0" applyFill="1" applyBorder="1" applyAlignment="1">
      <alignment horizontal="center" vertical="top" wrapText="1"/>
    </xf>
    <xf numFmtId="0" fontId="0" fillId="36" borderId="0" xfId="0" applyFill="1" applyBorder="1" applyAlignment="1">
      <alignment/>
    </xf>
    <xf numFmtId="0" fontId="3" fillId="36" borderId="0" xfId="0" applyFont="1" applyFill="1" applyBorder="1" applyAlignment="1">
      <alignment horizontal="left" vertical="top" wrapText="1"/>
    </xf>
    <xf numFmtId="0" fontId="2" fillId="36" borderId="0" xfId="0" applyFont="1" applyFill="1" applyBorder="1" applyAlignment="1">
      <alignment horizontal="left" vertical="top" wrapText="1"/>
    </xf>
    <xf numFmtId="0" fontId="14" fillId="36" borderId="0" xfId="0" applyFont="1" applyFill="1" applyBorder="1" applyAlignment="1">
      <alignment horizontal="left" vertical="top" wrapText="1"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 horizontal="center" vertical="top"/>
    </xf>
    <xf numFmtId="0" fontId="3" fillId="36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16" fillId="40" borderId="0" xfId="0" applyFont="1" applyFill="1" applyBorder="1" applyAlignment="1">
      <alignment horizontal="left" vertical="top" wrapText="1"/>
    </xf>
    <xf numFmtId="0" fontId="15" fillId="40" borderId="0" xfId="0" applyFont="1" applyFill="1" applyBorder="1" applyAlignment="1">
      <alignment horizontal="left" vertical="top" wrapText="1"/>
    </xf>
    <xf numFmtId="0" fontId="15" fillId="40" borderId="0" xfId="0" applyFont="1" applyFill="1" applyBorder="1" applyAlignment="1">
      <alignment horizontal="left" vertical="top"/>
    </xf>
    <xf numFmtId="0" fontId="2" fillId="37" borderId="0" xfId="0" applyFont="1" applyFill="1" applyBorder="1" applyAlignment="1">
      <alignment horizontal="left" vertical="top" wrapText="1"/>
    </xf>
    <xf numFmtId="0" fontId="0" fillId="37" borderId="0" xfId="0" applyFill="1" applyBorder="1" applyAlignment="1">
      <alignment horizontal="center" vertical="top"/>
    </xf>
    <xf numFmtId="0" fontId="14" fillId="37" borderId="0" xfId="0" applyFont="1" applyFill="1" applyBorder="1" applyAlignment="1">
      <alignment horizontal="left" vertical="top" wrapText="1"/>
    </xf>
    <xf numFmtId="0" fontId="25" fillId="0" borderId="0" xfId="0" applyNumberFormat="1" applyFont="1" applyBorder="1" applyAlignment="1">
      <alignment horizontal="center" vertical="top" wrapText="1"/>
    </xf>
    <xf numFmtId="0" fontId="25" fillId="0" borderId="0" xfId="0" applyNumberFormat="1" applyFont="1" applyBorder="1" applyAlignment="1">
      <alignment horizontal="center" vertical="top" wrapText="1"/>
    </xf>
    <xf numFmtId="0" fontId="14" fillId="37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2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3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horizontal="center" vertical="top"/>
    </xf>
    <xf numFmtId="0" fontId="22" fillId="37" borderId="0" xfId="0" applyFont="1" applyFill="1" applyBorder="1" applyAlignment="1">
      <alignment vertical="top" wrapText="1"/>
    </xf>
    <xf numFmtId="0" fontId="14" fillId="37" borderId="0" xfId="0" applyFont="1" applyFill="1" applyBorder="1" applyAlignment="1">
      <alignment horizontal="left" vertical="top"/>
    </xf>
    <xf numFmtId="0" fontId="8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/>
    </xf>
    <xf numFmtId="0" fontId="2" fillId="35" borderId="0" xfId="0" applyFont="1" applyFill="1" applyBorder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_BuiltIn_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\AppData\Local\Temp\4.7%20Prora&#269;un%202018%20LETNI%20NA&#268;RTI%20RAZPOLAGANJA%20IN%20PRIDOBIVANJA%20PREMO&#381;ENJA%20po%20javni%20razpravi%2017%201%202018%20za%20ra&#2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AJE NEPR."/>
      <sheetName val="NAKUPI NEPR."/>
      <sheetName val="nakup PREMIČNINE"/>
      <sheetName val="prodaja PREMIČNINE"/>
    </sheetNames>
    <sheetDataSet>
      <sheetData sheetId="2">
        <row r="8">
          <cell r="D8">
            <v>7000</v>
          </cell>
        </row>
      </sheetData>
      <sheetData sheetId="3">
        <row r="8">
          <cell r="D8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tabSelected="1" view="pageBreakPreview" zoomScale="85" zoomScaleSheetLayoutView="85" zoomScalePageLayoutView="0" workbookViewId="0" topLeftCell="B1">
      <selection activeCell="J4" sqref="J4:O142"/>
    </sheetView>
  </sheetViews>
  <sheetFormatPr defaultColWidth="9.00390625" defaultRowHeight="12.75"/>
  <cols>
    <col min="1" max="1" width="7.125" style="1" customWidth="1"/>
    <col min="2" max="2" width="16.625" style="1" customWidth="1"/>
    <col min="3" max="3" width="19.625" style="1" customWidth="1"/>
    <col min="4" max="4" width="16.75390625" style="1" customWidth="1"/>
    <col min="5" max="5" width="18.625" style="1" customWidth="1"/>
    <col min="6" max="6" width="23.125" style="2" customWidth="1"/>
    <col min="7" max="7" width="27.375" style="3" customWidth="1"/>
    <col min="8" max="8" width="15.125" style="1" customWidth="1"/>
    <col min="9" max="9" width="17.875" style="1" customWidth="1"/>
    <col min="10" max="10" width="36.625" style="4" customWidth="1"/>
    <col min="11" max="11" width="37.25390625" style="5" customWidth="1"/>
    <col min="12" max="12" width="55.875" style="6" customWidth="1"/>
    <col min="13" max="16384" width="9.125" style="1" customWidth="1"/>
  </cols>
  <sheetData>
    <row r="1" spans="1:9" ht="30" customHeight="1">
      <c r="A1" s="358" t="s">
        <v>362</v>
      </c>
      <c r="B1" s="358"/>
      <c r="C1" s="358"/>
      <c r="D1" s="358"/>
      <c r="E1" s="358"/>
      <c r="F1" s="358"/>
      <c r="G1" s="358"/>
      <c r="H1" s="358"/>
      <c r="I1" s="358"/>
    </row>
    <row r="2" spans="1:9" ht="15">
      <c r="A2" s="7"/>
      <c r="B2" s="7"/>
      <c r="C2" s="7"/>
      <c r="D2" s="7"/>
      <c r="E2" s="7"/>
      <c r="F2" s="8"/>
      <c r="G2" s="9"/>
      <c r="H2" s="10"/>
      <c r="I2" s="7"/>
    </row>
    <row r="3" spans="1:9" ht="15">
      <c r="A3" s="359" t="s">
        <v>398</v>
      </c>
      <c r="B3" s="359"/>
      <c r="C3" s="359"/>
      <c r="D3" s="359"/>
      <c r="E3" s="359"/>
      <c r="F3" s="359"/>
      <c r="G3" s="359"/>
      <c r="H3" s="359"/>
      <c r="I3" s="7"/>
    </row>
    <row r="4" spans="1:15" ht="15">
      <c r="A4" s="11"/>
      <c r="B4" s="11"/>
      <c r="C4" s="11"/>
      <c r="D4" s="11"/>
      <c r="E4" s="11"/>
      <c r="F4" s="11"/>
      <c r="G4" s="11"/>
      <c r="H4" s="11"/>
      <c r="I4" s="7"/>
      <c r="J4" s="34"/>
      <c r="K4" s="35"/>
      <c r="L4" s="76"/>
      <c r="M4" s="103"/>
      <c r="N4" s="103"/>
      <c r="O4" s="103"/>
    </row>
    <row r="5" spans="1:15" ht="15">
      <c r="A5" s="12" t="s">
        <v>0</v>
      </c>
      <c r="B5" s="7"/>
      <c r="C5" s="7"/>
      <c r="D5" s="7"/>
      <c r="E5" s="7"/>
      <c r="F5" s="8"/>
      <c r="G5" s="9"/>
      <c r="H5" s="7"/>
      <c r="I5" s="7"/>
      <c r="J5" s="34"/>
      <c r="K5" s="35"/>
      <c r="L5" s="76"/>
      <c r="M5" s="103"/>
      <c r="N5" s="103"/>
      <c r="O5" s="103"/>
    </row>
    <row r="6" spans="1:15" ht="15">
      <c r="A6" s="12"/>
      <c r="B6" s="7"/>
      <c r="C6" s="7"/>
      <c r="D6" s="7"/>
      <c r="E6" s="7"/>
      <c r="F6" s="8"/>
      <c r="G6" s="9"/>
      <c r="H6" s="7"/>
      <c r="I6" s="7"/>
      <c r="J6" s="34"/>
      <c r="K6" s="35"/>
      <c r="L6" s="76"/>
      <c r="M6" s="103"/>
      <c r="N6" s="103"/>
      <c r="O6" s="103"/>
    </row>
    <row r="7" spans="1:15" ht="15">
      <c r="A7" s="12" t="s">
        <v>1</v>
      </c>
      <c r="B7" s="7"/>
      <c r="C7" s="7"/>
      <c r="D7" s="7"/>
      <c r="E7" s="7"/>
      <c r="F7" s="8"/>
      <c r="G7" s="9"/>
      <c r="H7" s="7"/>
      <c r="I7" s="7"/>
      <c r="J7" s="34"/>
      <c r="K7" s="35"/>
      <c r="L7" s="76"/>
      <c r="M7" s="103"/>
      <c r="N7" s="103"/>
      <c r="O7" s="103"/>
    </row>
    <row r="8" spans="1:15" ht="15">
      <c r="A8" s="12" t="s">
        <v>2</v>
      </c>
      <c r="B8" s="7"/>
      <c r="C8" s="7"/>
      <c r="D8" s="7"/>
      <c r="E8" s="7"/>
      <c r="F8" s="8"/>
      <c r="G8" s="9"/>
      <c r="H8" s="7"/>
      <c r="I8" s="7"/>
      <c r="J8" s="34"/>
      <c r="K8" s="35"/>
      <c r="L8" s="76"/>
      <c r="M8" s="103"/>
      <c r="N8" s="103"/>
      <c r="O8" s="103"/>
    </row>
    <row r="9" spans="1:15" ht="43.5" customHeight="1">
      <c r="A9" s="13" t="s">
        <v>3</v>
      </c>
      <c r="B9" s="13" t="s">
        <v>4</v>
      </c>
      <c r="C9" s="13" t="s">
        <v>5</v>
      </c>
      <c r="D9" s="13" t="s">
        <v>6</v>
      </c>
      <c r="E9" s="13" t="s">
        <v>7</v>
      </c>
      <c r="F9" s="13" t="s">
        <v>8</v>
      </c>
      <c r="G9" s="13" t="s">
        <v>9</v>
      </c>
      <c r="H9" s="13" t="s">
        <v>10</v>
      </c>
      <c r="I9" s="37" t="s">
        <v>11</v>
      </c>
      <c r="J9" s="109"/>
      <c r="K9" s="109"/>
      <c r="L9" s="109"/>
      <c r="M9" s="103"/>
      <c r="N9" s="103"/>
      <c r="O9" s="103"/>
    </row>
    <row r="10" spans="1:15" s="147" customFormat="1" ht="74.25" customHeight="1">
      <c r="A10" s="143">
        <v>1</v>
      </c>
      <c r="B10" s="144" t="s">
        <v>12</v>
      </c>
      <c r="C10" s="143" t="s">
        <v>13</v>
      </c>
      <c r="D10" s="143">
        <v>56</v>
      </c>
      <c r="E10" s="145">
        <f>56*10.02</f>
        <v>561.12</v>
      </c>
      <c r="F10" s="145" t="s">
        <v>14</v>
      </c>
      <c r="G10" s="146" t="s">
        <v>15</v>
      </c>
      <c r="H10" s="145" t="s">
        <v>16</v>
      </c>
      <c r="I10" s="475"/>
      <c r="J10" s="487"/>
      <c r="K10" s="488"/>
      <c r="L10" s="489"/>
      <c r="M10" s="490"/>
      <c r="N10" s="490"/>
      <c r="O10" s="490"/>
    </row>
    <row r="11" spans="1:15" s="146" customFormat="1" ht="57.75" customHeight="1">
      <c r="A11" s="146">
        <v>2</v>
      </c>
      <c r="B11" s="146" t="s">
        <v>409</v>
      </c>
      <c r="C11" s="146" t="s">
        <v>17</v>
      </c>
      <c r="D11" s="274">
        <f>98+61</f>
        <v>159</v>
      </c>
      <c r="E11" s="145">
        <v>0</v>
      </c>
      <c r="F11" s="145" t="s">
        <v>18</v>
      </c>
      <c r="G11" s="146" t="s">
        <v>408</v>
      </c>
      <c r="H11" s="146" t="s">
        <v>20</v>
      </c>
      <c r="I11" s="476"/>
      <c r="J11" s="491"/>
      <c r="K11" s="492"/>
      <c r="L11" s="493"/>
      <c r="M11" s="492"/>
      <c r="N11" s="492"/>
      <c r="O11" s="492"/>
    </row>
    <row r="12" spans="1:15" s="147" customFormat="1" ht="51">
      <c r="A12" s="143">
        <v>3</v>
      </c>
      <c r="B12" s="148" t="s">
        <v>21</v>
      </c>
      <c r="C12" s="146" t="s">
        <v>22</v>
      </c>
      <c r="D12" s="146">
        <f>2+30</f>
        <v>32</v>
      </c>
      <c r="E12" s="149">
        <f>32*18</f>
        <v>576</v>
      </c>
      <c r="F12" s="145" t="s">
        <v>23</v>
      </c>
      <c r="G12" s="150" t="s">
        <v>24</v>
      </c>
      <c r="H12" s="145" t="s">
        <v>16</v>
      </c>
      <c r="I12" s="475"/>
      <c r="J12" s="494"/>
      <c r="K12" s="492"/>
      <c r="L12" s="495"/>
      <c r="M12" s="490"/>
      <c r="N12" s="490"/>
      <c r="O12" s="490"/>
    </row>
    <row r="13" spans="1:15" s="147" customFormat="1" ht="51">
      <c r="A13" s="146">
        <v>4</v>
      </c>
      <c r="B13" s="144" t="s">
        <v>25</v>
      </c>
      <c r="C13" s="146" t="s">
        <v>22</v>
      </c>
      <c r="D13" s="143">
        <v>20</v>
      </c>
      <c r="E13" s="149">
        <f aca="true" t="shared" si="0" ref="E13:E22">D13*18</f>
        <v>360</v>
      </c>
      <c r="F13" s="145" t="s">
        <v>23</v>
      </c>
      <c r="G13" s="150" t="s">
        <v>24</v>
      </c>
      <c r="H13" s="145" t="s">
        <v>16</v>
      </c>
      <c r="I13" s="477"/>
      <c r="J13" s="494"/>
      <c r="K13" s="492"/>
      <c r="L13" s="495"/>
      <c r="M13" s="490"/>
      <c r="N13" s="490"/>
      <c r="O13" s="490"/>
    </row>
    <row r="14" spans="1:15" s="147" customFormat="1" ht="51">
      <c r="A14" s="143">
        <v>5</v>
      </c>
      <c r="B14" s="144" t="s">
        <v>26</v>
      </c>
      <c r="C14" s="146" t="s">
        <v>22</v>
      </c>
      <c r="D14" s="143">
        <v>32</v>
      </c>
      <c r="E14" s="149">
        <f t="shared" si="0"/>
        <v>576</v>
      </c>
      <c r="F14" s="145" t="s">
        <v>23</v>
      </c>
      <c r="G14" s="150" t="s">
        <v>24</v>
      </c>
      <c r="H14" s="145" t="s">
        <v>16</v>
      </c>
      <c r="I14" s="477"/>
      <c r="J14" s="496"/>
      <c r="K14" s="492"/>
      <c r="L14" s="495"/>
      <c r="M14" s="490"/>
      <c r="N14" s="490"/>
      <c r="O14" s="490"/>
    </row>
    <row r="15" spans="1:15" s="147" customFormat="1" ht="51">
      <c r="A15" s="146">
        <v>6</v>
      </c>
      <c r="B15" s="144" t="s">
        <v>27</v>
      </c>
      <c r="C15" s="146" t="s">
        <v>22</v>
      </c>
      <c r="D15" s="143">
        <v>35</v>
      </c>
      <c r="E15" s="149">
        <f t="shared" si="0"/>
        <v>630</v>
      </c>
      <c r="F15" s="145" t="s">
        <v>23</v>
      </c>
      <c r="G15" s="150" t="s">
        <v>24</v>
      </c>
      <c r="H15" s="145" t="s">
        <v>16</v>
      </c>
      <c r="I15" s="477"/>
      <c r="J15" s="496"/>
      <c r="K15" s="492"/>
      <c r="L15" s="495"/>
      <c r="M15" s="490"/>
      <c r="N15" s="490"/>
      <c r="O15" s="490"/>
    </row>
    <row r="16" spans="1:15" s="151" customFormat="1" ht="51">
      <c r="A16" s="143">
        <v>7</v>
      </c>
      <c r="B16" s="67" t="s">
        <v>28</v>
      </c>
      <c r="C16" s="66" t="s">
        <v>22</v>
      </c>
      <c r="D16" s="129">
        <v>33</v>
      </c>
      <c r="E16" s="96">
        <f t="shared" si="0"/>
        <v>594</v>
      </c>
      <c r="F16" s="131" t="s">
        <v>23</v>
      </c>
      <c r="G16" s="130" t="s">
        <v>24</v>
      </c>
      <c r="H16" s="131" t="s">
        <v>16</v>
      </c>
      <c r="I16" s="478"/>
      <c r="J16" s="497"/>
      <c r="K16" s="78"/>
      <c r="L16" s="498"/>
      <c r="M16" s="499"/>
      <c r="N16" s="499"/>
      <c r="O16" s="499"/>
    </row>
    <row r="17" spans="1:15" s="151" customFormat="1" ht="51">
      <c r="A17" s="146">
        <v>8</v>
      </c>
      <c r="B17" s="67" t="s">
        <v>29</v>
      </c>
      <c r="C17" s="66" t="s">
        <v>22</v>
      </c>
      <c r="D17" s="129">
        <v>38</v>
      </c>
      <c r="E17" s="96">
        <f t="shared" si="0"/>
        <v>684</v>
      </c>
      <c r="F17" s="131" t="s">
        <v>23</v>
      </c>
      <c r="G17" s="130" t="s">
        <v>24</v>
      </c>
      <c r="H17" s="131" t="s">
        <v>16</v>
      </c>
      <c r="I17" s="478"/>
      <c r="J17" s="497"/>
      <c r="K17" s="78"/>
      <c r="L17" s="498"/>
      <c r="M17" s="499"/>
      <c r="N17" s="499"/>
      <c r="O17" s="499"/>
    </row>
    <row r="18" spans="1:15" s="151" customFormat="1" ht="51">
      <c r="A18" s="143">
        <v>9</v>
      </c>
      <c r="B18" s="67" t="s">
        <v>30</v>
      </c>
      <c r="C18" s="66" t="s">
        <v>22</v>
      </c>
      <c r="D18" s="129">
        <v>38</v>
      </c>
      <c r="E18" s="96">
        <f t="shared" si="0"/>
        <v>684</v>
      </c>
      <c r="F18" s="131" t="s">
        <v>23</v>
      </c>
      <c r="G18" s="130" t="s">
        <v>24</v>
      </c>
      <c r="H18" s="131" t="s">
        <v>16</v>
      </c>
      <c r="I18" s="478"/>
      <c r="J18" s="497"/>
      <c r="K18" s="78"/>
      <c r="L18" s="498"/>
      <c r="M18" s="499"/>
      <c r="N18" s="499"/>
      <c r="O18" s="499"/>
    </row>
    <row r="19" spans="1:15" s="151" customFormat="1" ht="51">
      <c r="A19" s="146">
        <v>10</v>
      </c>
      <c r="B19" s="67" t="s">
        <v>31</v>
      </c>
      <c r="C19" s="66" t="s">
        <v>22</v>
      </c>
      <c r="D19" s="129">
        <v>22</v>
      </c>
      <c r="E19" s="96">
        <f t="shared" si="0"/>
        <v>396</v>
      </c>
      <c r="F19" s="131" t="s">
        <v>23</v>
      </c>
      <c r="G19" s="130" t="s">
        <v>24</v>
      </c>
      <c r="H19" s="131" t="s">
        <v>16</v>
      </c>
      <c r="I19" s="478"/>
      <c r="J19" s="497"/>
      <c r="K19" s="78"/>
      <c r="L19" s="498"/>
      <c r="M19" s="499"/>
      <c r="N19" s="499"/>
      <c r="O19" s="499"/>
    </row>
    <row r="20" spans="1:15" s="151" customFormat="1" ht="51">
      <c r="A20" s="143">
        <v>11</v>
      </c>
      <c r="B20" s="67" t="s">
        <v>32</v>
      </c>
      <c r="C20" s="66" t="s">
        <v>22</v>
      </c>
      <c r="D20" s="129">
        <v>25</v>
      </c>
      <c r="E20" s="96">
        <f t="shared" si="0"/>
        <v>450</v>
      </c>
      <c r="F20" s="131" t="s">
        <v>23</v>
      </c>
      <c r="G20" s="130" t="s">
        <v>24</v>
      </c>
      <c r="H20" s="131" t="s">
        <v>16</v>
      </c>
      <c r="I20" s="478"/>
      <c r="J20" s="497"/>
      <c r="K20" s="78"/>
      <c r="L20" s="498"/>
      <c r="M20" s="499"/>
      <c r="N20" s="499"/>
      <c r="O20" s="499"/>
    </row>
    <row r="21" spans="1:15" s="151" customFormat="1" ht="51">
      <c r="A21" s="146">
        <v>12</v>
      </c>
      <c r="B21" s="67" t="s">
        <v>33</v>
      </c>
      <c r="C21" s="66" t="s">
        <v>22</v>
      </c>
      <c r="D21" s="129">
        <v>23</v>
      </c>
      <c r="E21" s="96">
        <f t="shared" si="0"/>
        <v>414</v>
      </c>
      <c r="F21" s="131" t="s">
        <v>23</v>
      </c>
      <c r="G21" s="130" t="s">
        <v>24</v>
      </c>
      <c r="H21" s="131" t="s">
        <v>16</v>
      </c>
      <c r="I21" s="478"/>
      <c r="J21" s="497"/>
      <c r="K21" s="78"/>
      <c r="L21" s="498"/>
      <c r="M21" s="499"/>
      <c r="N21" s="499"/>
      <c r="O21" s="499"/>
    </row>
    <row r="22" spans="1:15" s="151" customFormat="1" ht="51">
      <c r="A22" s="143">
        <v>13</v>
      </c>
      <c r="B22" s="67" t="s">
        <v>34</v>
      </c>
      <c r="C22" s="66" t="s">
        <v>22</v>
      </c>
      <c r="D22" s="129">
        <v>23</v>
      </c>
      <c r="E22" s="96">
        <f t="shared" si="0"/>
        <v>414</v>
      </c>
      <c r="F22" s="131" t="s">
        <v>23</v>
      </c>
      <c r="G22" s="130" t="s">
        <v>24</v>
      </c>
      <c r="H22" s="131" t="s">
        <v>16</v>
      </c>
      <c r="I22" s="478"/>
      <c r="J22" s="497"/>
      <c r="K22" s="78"/>
      <c r="L22" s="498"/>
      <c r="M22" s="499"/>
      <c r="N22" s="499"/>
      <c r="O22" s="499"/>
    </row>
    <row r="23" spans="1:15" s="151" customFormat="1" ht="51">
      <c r="A23" s="146">
        <v>14</v>
      </c>
      <c r="B23" s="67" t="s">
        <v>35</v>
      </c>
      <c r="C23" s="66" t="s">
        <v>22</v>
      </c>
      <c r="D23" s="129">
        <v>32</v>
      </c>
      <c r="E23" s="96">
        <f>D23*6</f>
        <v>192</v>
      </c>
      <c r="F23" s="131" t="s">
        <v>36</v>
      </c>
      <c r="G23" s="130" t="s">
        <v>24</v>
      </c>
      <c r="H23" s="131" t="s">
        <v>16</v>
      </c>
      <c r="I23" s="478"/>
      <c r="J23" s="497"/>
      <c r="K23" s="78"/>
      <c r="L23" s="498"/>
      <c r="M23" s="499"/>
      <c r="N23" s="499"/>
      <c r="O23" s="499"/>
    </row>
    <row r="24" spans="1:15" s="151" customFormat="1" ht="51">
      <c r="A24" s="143">
        <v>15</v>
      </c>
      <c r="B24" s="67" t="s">
        <v>37</v>
      </c>
      <c r="C24" s="66" t="s">
        <v>22</v>
      </c>
      <c r="D24" s="129">
        <v>46</v>
      </c>
      <c r="E24" s="96">
        <f>D24*6</f>
        <v>276</v>
      </c>
      <c r="F24" s="131" t="s">
        <v>36</v>
      </c>
      <c r="G24" s="130" t="s">
        <v>24</v>
      </c>
      <c r="H24" s="131" t="s">
        <v>16</v>
      </c>
      <c r="I24" s="478"/>
      <c r="J24" s="497"/>
      <c r="K24" s="78"/>
      <c r="L24" s="498"/>
      <c r="M24" s="499"/>
      <c r="N24" s="499"/>
      <c r="O24" s="499"/>
    </row>
    <row r="25" spans="1:15" s="151" customFormat="1" ht="51">
      <c r="A25" s="146">
        <v>16</v>
      </c>
      <c r="B25" s="67" t="s">
        <v>38</v>
      </c>
      <c r="C25" s="66" t="s">
        <v>22</v>
      </c>
      <c r="D25" s="129">
        <v>48</v>
      </c>
      <c r="E25" s="96">
        <f>D25*6</f>
        <v>288</v>
      </c>
      <c r="F25" s="131" t="s">
        <v>36</v>
      </c>
      <c r="G25" s="130" t="s">
        <v>24</v>
      </c>
      <c r="H25" s="131" t="s">
        <v>16</v>
      </c>
      <c r="I25" s="478"/>
      <c r="J25" s="497"/>
      <c r="K25" s="78"/>
      <c r="L25" s="498"/>
      <c r="M25" s="499"/>
      <c r="N25" s="499"/>
      <c r="O25" s="499"/>
    </row>
    <row r="26" spans="1:15" s="151" customFormat="1" ht="51">
      <c r="A26" s="143">
        <v>17</v>
      </c>
      <c r="B26" s="67" t="s">
        <v>39</v>
      </c>
      <c r="C26" s="66" t="s">
        <v>22</v>
      </c>
      <c r="D26" s="129">
        <v>51</v>
      </c>
      <c r="E26" s="96">
        <f>D26*6</f>
        <v>306</v>
      </c>
      <c r="F26" s="131" t="s">
        <v>36</v>
      </c>
      <c r="G26" s="130" t="s">
        <v>24</v>
      </c>
      <c r="H26" s="131" t="s">
        <v>16</v>
      </c>
      <c r="I26" s="478"/>
      <c r="J26" s="497"/>
      <c r="K26" s="78"/>
      <c r="L26" s="498"/>
      <c r="M26" s="499"/>
      <c r="N26" s="499"/>
      <c r="O26" s="499"/>
    </row>
    <row r="27" spans="1:15" s="151" customFormat="1" ht="38.25">
      <c r="A27" s="146">
        <v>18</v>
      </c>
      <c r="B27" s="67" t="s">
        <v>40</v>
      </c>
      <c r="C27" s="66" t="s">
        <v>22</v>
      </c>
      <c r="D27" s="129">
        <v>48</v>
      </c>
      <c r="E27" s="96">
        <f>D27*18</f>
        <v>864</v>
      </c>
      <c r="F27" s="131" t="s">
        <v>41</v>
      </c>
      <c r="G27" s="66" t="s">
        <v>19</v>
      </c>
      <c r="H27" s="131" t="s">
        <v>16</v>
      </c>
      <c r="I27" s="478"/>
      <c r="J27" s="497"/>
      <c r="K27" s="78"/>
      <c r="L27" s="498"/>
      <c r="M27" s="499"/>
      <c r="N27" s="499"/>
      <c r="O27" s="499"/>
    </row>
    <row r="28" spans="1:15" s="151" customFormat="1" ht="38.25">
      <c r="A28" s="143">
        <v>19</v>
      </c>
      <c r="B28" s="67" t="s">
        <v>42</v>
      </c>
      <c r="C28" s="66" t="s">
        <v>22</v>
      </c>
      <c r="D28" s="129">
        <v>59</v>
      </c>
      <c r="E28" s="96">
        <f>D28*18</f>
        <v>1062</v>
      </c>
      <c r="F28" s="131" t="s">
        <v>41</v>
      </c>
      <c r="G28" s="66" t="s">
        <v>19</v>
      </c>
      <c r="H28" s="131" t="s">
        <v>16</v>
      </c>
      <c r="I28" s="478"/>
      <c r="J28" s="497"/>
      <c r="K28" s="78"/>
      <c r="L28" s="498"/>
      <c r="M28" s="499"/>
      <c r="N28" s="499"/>
      <c r="O28" s="499"/>
    </row>
    <row r="29" spans="1:15" s="151" customFormat="1" ht="38.25">
      <c r="A29" s="146">
        <v>20</v>
      </c>
      <c r="B29" s="67" t="s">
        <v>43</v>
      </c>
      <c r="C29" s="66" t="s">
        <v>22</v>
      </c>
      <c r="D29" s="129">
        <v>44</v>
      </c>
      <c r="E29" s="96">
        <f>D29*18</f>
        <v>792</v>
      </c>
      <c r="F29" s="131" t="s">
        <v>41</v>
      </c>
      <c r="G29" s="66" t="s">
        <v>19</v>
      </c>
      <c r="H29" s="131" t="s">
        <v>16</v>
      </c>
      <c r="I29" s="478"/>
      <c r="J29" s="497"/>
      <c r="K29" s="78"/>
      <c r="L29" s="498"/>
      <c r="M29" s="499"/>
      <c r="N29" s="499"/>
      <c r="O29" s="499"/>
    </row>
    <row r="30" spans="1:15" s="151" customFormat="1" ht="38.25">
      <c r="A30" s="143">
        <v>21</v>
      </c>
      <c r="B30" s="67" t="s">
        <v>44</v>
      </c>
      <c r="C30" s="66" t="s">
        <v>22</v>
      </c>
      <c r="D30" s="129">
        <v>5</v>
      </c>
      <c r="E30" s="96">
        <f>D30*12</f>
        <v>60</v>
      </c>
      <c r="F30" s="131" t="s">
        <v>45</v>
      </c>
      <c r="G30" s="66" t="s">
        <v>19</v>
      </c>
      <c r="H30" s="131" t="s">
        <v>16</v>
      </c>
      <c r="I30" s="478"/>
      <c r="J30" s="497"/>
      <c r="K30" s="78"/>
      <c r="L30" s="498"/>
      <c r="M30" s="499"/>
      <c r="N30" s="499"/>
      <c r="O30" s="499"/>
    </row>
    <row r="31" spans="1:15" s="151" customFormat="1" ht="38.25">
      <c r="A31" s="146">
        <v>22</v>
      </c>
      <c r="B31" s="67" t="s">
        <v>46</v>
      </c>
      <c r="C31" s="66" t="s">
        <v>22</v>
      </c>
      <c r="D31" s="129">
        <v>17</v>
      </c>
      <c r="E31" s="96">
        <f>D31*18</f>
        <v>306</v>
      </c>
      <c r="F31" s="131" t="s">
        <v>41</v>
      </c>
      <c r="G31" s="66" t="s">
        <v>19</v>
      </c>
      <c r="H31" s="131" t="s">
        <v>16</v>
      </c>
      <c r="I31" s="478"/>
      <c r="J31" s="497"/>
      <c r="K31" s="78"/>
      <c r="L31" s="498"/>
      <c r="M31" s="499"/>
      <c r="N31" s="499"/>
      <c r="O31" s="499"/>
    </row>
    <row r="32" spans="1:15" s="151" customFormat="1" ht="55.5" customHeight="1">
      <c r="A32" s="143">
        <v>23</v>
      </c>
      <c r="B32" s="67" t="s">
        <v>49</v>
      </c>
      <c r="C32" s="129" t="s">
        <v>17</v>
      </c>
      <c r="D32" s="129">
        <v>17</v>
      </c>
      <c r="E32" s="96">
        <f>17*6</f>
        <v>102</v>
      </c>
      <c r="F32" s="66" t="s">
        <v>41</v>
      </c>
      <c r="G32" s="66" t="s">
        <v>48</v>
      </c>
      <c r="H32" s="131" t="s">
        <v>16</v>
      </c>
      <c r="I32" s="375"/>
      <c r="J32" s="81"/>
      <c r="K32" s="78"/>
      <c r="L32" s="498"/>
      <c r="M32" s="499"/>
      <c r="N32" s="499"/>
      <c r="O32" s="499"/>
    </row>
    <row r="33" spans="1:15" s="151" customFormat="1" ht="55.5" customHeight="1">
      <c r="A33" s="146">
        <v>24</v>
      </c>
      <c r="B33" s="67" t="s">
        <v>50</v>
      </c>
      <c r="C33" s="129" t="s">
        <v>17</v>
      </c>
      <c r="D33" s="129">
        <v>60</v>
      </c>
      <c r="E33" s="96">
        <f>60*18</f>
        <v>1080</v>
      </c>
      <c r="F33" s="66" t="s">
        <v>18</v>
      </c>
      <c r="G33" s="66" t="s">
        <v>48</v>
      </c>
      <c r="H33" s="131" t="s">
        <v>16</v>
      </c>
      <c r="I33" s="375"/>
      <c r="J33" s="81"/>
      <c r="K33" s="78"/>
      <c r="L33" s="498"/>
      <c r="M33" s="499"/>
      <c r="N33" s="499"/>
      <c r="O33" s="499"/>
    </row>
    <row r="34" spans="1:15" s="129" customFormat="1" ht="55.5" customHeight="1">
      <c r="A34" s="143">
        <v>25</v>
      </c>
      <c r="B34" s="129" t="s">
        <v>51</v>
      </c>
      <c r="C34" s="129" t="s">
        <v>17</v>
      </c>
      <c r="D34" s="129">
        <v>446</v>
      </c>
      <c r="E34" s="96">
        <f>446*34</f>
        <v>15164</v>
      </c>
      <c r="F34" s="129" t="s">
        <v>18</v>
      </c>
      <c r="G34" s="129" t="s">
        <v>48</v>
      </c>
      <c r="H34" s="129" t="s">
        <v>16</v>
      </c>
      <c r="I34" s="479"/>
      <c r="J34" s="500"/>
      <c r="K34" s="77"/>
      <c r="L34" s="77"/>
      <c r="M34" s="77"/>
      <c r="N34" s="77"/>
      <c r="O34" s="77"/>
    </row>
    <row r="35" spans="1:15" s="282" customFormat="1" ht="51">
      <c r="A35" s="279">
        <v>26</v>
      </c>
      <c r="B35" s="280" t="s">
        <v>347</v>
      </c>
      <c r="C35" s="280" t="s">
        <v>17</v>
      </c>
      <c r="D35" s="280">
        <f>141+100</f>
        <v>241</v>
      </c>
      <c r="E35" s="283">
        <v>0</v>
      </c>
      <c r="F35" s="280" t="s">
        <v>418</v>
      </c>
      <c r="G35" s="280" t="s">
        <v>346</v>
      </c>
      <c r="H35" s="281" t="s">
        <v>16</v>
      </c>
      <c r="I35" s="480"/>
      <c r="J35" s="501"/>
      <c r="K35" s="502"/>
      <c r="L35" s="503"/>
      <c r="M35" s="457"/>
      <c r="N35" s="457"/>
      <c r="O35" s="457"/>
    </row>
    <row r="36" spans="1:15" s="190" customFormat="1" ht="55.5" customHeight="1">
      <c r="A36" s="143">
        <v>27</v>
      </c>
      <c r="B36" s="178" t="s">
        <v>340</v>
      </c>
      <c r="C36" s="168" t="s">
        <v>17</v>
      </c>
      <c r="D36" s="168">
        <v>505</v>
      </c>
      <c r="E36" s="172">
        <f>505*40.2</f>
        <v>20301</v>
      </c>
      <c r="F36" s="171" t="s">
        <v>341</v>
      </c>
      <c r="G36" s="171" t="s">
        <v>48</v>
      </c>
      <c r="H36" s="174" t="s">
        <v>16</v>
      </c>
      <c r="I36" s="373"/>
      <c r="J36" s="398"/>
      <c r="K36" s="504"/>
      <c r="L36" s="505"/>
      <c r="M36" s="445"/>
      <c r="N36" s="445"/>
      <c r="O36" s="445"/>
    </row>
    <row r="37" spans="1:15" s="190" customFormat="1" ht="55.5" customHeight="1">
      <c r="A37" s="223">
        <v>28</v>
      </c>
      <c r="B37" s="212" t="s">
        <v>353</v>
      </c>
      <c r="C37" s="224" t="s">
        <v>17</v>
      </c>
      <c r="D37" s="224">
        <v>20</v>
      </c>
      <c r="E37" s="225">
        <f>20*34</f>
        <v>680</v>
      </c>
      <c r="F37" s="226" t="s">
        <v>14</v>
      </c>
      <c r="G37" s="226" t="s">
        <v>48</v>
      </c>
      <c r="H37" s="227" t="s">
        <v>16</v>
      </c>
      <c r="I37" s="382"/>
      <c r="J37" s="398"/>
      <c r="K37" s="504"/>
      <c r="L37" s="505"/>
      <c r="M37" s="445"/>
      <c r="N37" s="445"/>
      <c r="O37" s="445"/>
    </row>
    <row r="38" spans="1:15" s="233" customFormat="1" ht="55.5" customHeight="1">
      <c r="A38" s="228">
        <v>29</v>
      </c>
      <c r="B38" s="228" t="s">
        <v>364</v>
      </c>
      <c r="C38" s="228" t="s">
        <v>17</v>
      </c>
      <c r="D38" s="228">
        <v>63</v>
      </c>
      <c r="E38" s="229">
        <v>1556.42</v>
      </c>
      <c r="F38" s="230" t="s">
        <v>365</v>
      </c>
      <c r="G38" s="230" t="s">
        <v>48</v>
      </c>
      <c r="H38" s="231" t="s">
        <v>16</v>
      </c>
      <c r="I38" s="481"/>
      <c r="J38" s="426"/>
      <c r="K38" s="506"/>
      <c r="L38" s="507"/>
      <c r="M38" s="448"/>
      <c r="N38" s="448"/>
      <c r="O38" s="448"/>
    </row>
    <row r="39" spans="1:15" s="233" customFormat="1" ht="97.5" customHeight="1">
      <c r="A39" s="228">
        <v>30</v>
      </c>
      <c r="B39" s="228" t="s">
        <v>366</v>
      </c>
      <c r="C39" s="228" t="s">
        <v>17</v>
      </c>
      <c r="D39" s="228">
        <v>53</v>
      </c>
      <c r="E39" s="229">
        <v>1309.37</v>
      </c>
      <c r="F39" s="230" t="s">
        <v>365</v>
      </c>
      <c r="G39" s="230" t="s">
        <v>48</v>
      </c>
      <c r="H39" s="231" t="s">
        <v>16</v>
      </c>
      <c r="I39" s="481"/>
      <c r="J39" s="426"/>
      <c r="K39" s="506"/>
      <c r="L39" s="507"/>
      <c r="M39" s="448"/>
      <c r="N39" s="448"/>
      <c r="O39" s="448"/>
    </row>
    <row r="40" spans="1:15" s="233" customFormat="1" ht="97.5" customHeight="1">
      <c r="A40" s="228">
        <v>31</v>
      </c>
      <c r="B40" s="228" t="s">
        <v>414</v>
      </c>
      <c r="C40" s="228" t="s">
        <v>17</v>
      </c>
      <c r="D40" s="228">
        <f>9+70</f>
        <v>79</v>
      </c>
      <c r="E40" s="229">
        <v>2510</v>
      </c>
      <c r="F40" s="230" t="s">
        <v>18</v>
      </c>
      <c r="G40" s="230" t="s">
        <v>48</v>
      </c>
      <c r="H40" s="231" t="s">
        <v>16</v>
      </c>
      <c r="I40" s="481"/>
      <c r="J40" s="426"/>
      <c r="K40" s="506"/>
      <c r="L40" s="508"/>
      <c r="M40" s="448"/>
      <c r="N40" s="448"/>
      <c r="O40" s="448"/>
    </row>
    <row r="41" spans="1:15" s="233" customFormat="1" ht="97.5" customHeight="1">
      <c r="A41" s="228">
        <v>32</v>
      </c>
      <c r="B41" s="228" t="s">
        <v>415</v>
      </c>
      <c r="C41" s="228" t="s">
        <v>17</v>
      </c>
      <c r="D41" s="228">
        <f>204+24</f>
        <v>228</v>
      </c>
      <c r="E41" s="229">
        <f>7160/4</f>
        <v>1790</v>
      </c>
      <c r="F41" s="230" t="s">
        <v>18</v>
      </c>
      <c r="G41" s="230" t="s">
        <v>48</v>
      </c>
      <c r="H41" s="231" t="s">
        <v>76</v>
      </c>
      <c r="I41" s="481"/>
      <c r="J41" s="426"/>
      <c r="K41" s="506"/>
      <c r="L41" s="508"/>
      <c r="M41" s="448"/>
      <c r="N41" s="448"/>
      <c r="O41" s="448"/>
    </row>
    <row r="42" spans="1:15" s="233" customFormat="1" ht="97.5" customHeight="1">
      <c r="A42" s="228">
        <v>33</v>
      </c>
      <c r="B42" s="228" t="s">
        <v>416</v>
      </c>
      <c r="C42" s="228" t="s">
        <v>17</v>
      </c>
      <c r="D42" s="228">
        <v>582</v>
      </c>
      <c r="E42" s="229">
        <f>582*33</f>
        <v>19206</v>
      </c>
      <c r="F42" s="230" t="s">
        <v>417</v>
      </c>
      <c r="G42" s="230" t="s">
        <v>48</v>
      </c>
      <c r="H42" s="231" t="s">
        <v>16</v>
      </c>
      <c r="I42" s="481"/>
      <c r="J42" s="426"/>
      <c r="K42" s="506"/>
      <c r="L42" s="509"/>
      <c r="M42" s="448"/>
      <c r="N42" s="448"/>
      <c r="O42" s="448"/>
    </row>
    <row r="43" spans="1:15" s="21" customFormat="1" ht="12.75" customHeight="1">
      <c r="A43" s="38"/>
      <c r="B43" s="45"/>
      <c r="C43" s="45" t="s">
        <v>52</v>
      </c>
      <c r="D43" s="45"/>
      <c r="E43" s="213">
        <f>SUM(E10:E42)</f>
        <v>74183.91</v>
      </c>
      <c r="F43" s="46"/>
      <c r="G43" s="214"/>
      <c r="H43" s="209"/>
      <c r="I43" s="222"/>
      <c r="J43" s="34"/>
      <c r="K43" s="35"/>
      <c r="L43" s="36"/>
      <c r="M43" s="510"/>
      <c r="N43" s="510"/>
      <c r="O43" s="510"/>
    </row>
    <row r="44" spans="1:15" s="21" customFormat="1" ht="12.75">
      <c r="A44" s="22"/>
      <c r="B44" s="23"/>
      <c r="C44" s="23"/>
      <c r="D44" s="23"/>
      <c r="E44" s="24"/>
      <c r="F44" s="25"/>
      <c r="G44" s="25"/>
      <c r="H44" s="26"/>
      <c r="I44" s="26"/>
      <c r="J44" s="34"/>
      <c r="K44" s="35"/>
      <c r="L44" s="36"/>
      <c r="M44" s="510"/>
      <c r="N44" s="510"/>
      <c r="O44" s="510"/>
    </row>
    <row r="45" spans="1:15" s="21" customFormat="1" ht="25.5" customHeight="1">
      <c r="A45" s="1"/>
      <c r="B45" s="23"/>
      <c r="C45" s="23"/>
      <c r="D45" s="23"/>
      <c r="E45" s="24"/>
      <c r="F45" s="25"/>
      <c r="G45" s="25"/>
      <c r="H45" s="26"/>
      <c r="I45" s="26"/>
      <c r="J45" s="34"/>
      <c r="K45" s="35"/>
      <c r="L45" s="36"/>
      <c r="M45" s="510"/>
      <c r="N45" s="510"/>
      <c r="O45" s="510"/>
    </row>
    <row r="46" spans="1:15" s="21" customFormat="1" ht="25.5" customHeight="1">
      <c r="A46" s="27" t="s">
        <v>53</v>
      </c>
      <c r="B46" s="1"/>
      <c r="C46" s="1"/>
      <c r="D46" s="1"/>
      <c r="E46" s="1"/>
      <c r="F46" s="2"/>
      <c r="G46" s="3"/>
      <c r="H46" s="28"/>
      <c r="I46" s="28"/>
      <c r="J46" s="34"/>
      <c r="K46" s="35"/>
      <c r="L46" s="36"/>
      <c r="M46" s="510"/>
      <c r="N46" s="510"/>
      <c r="O46" s="510"/>
    </row>
    <row r="47" spans="1:15" s="21" customFormat="1" ht="25.5" customHeight="1">
      <c r="A47" s="13" t="s">
        <v>3</v>
      </c>
      <c r="B47" s="13" t="s">
        <v>4</v>
      </c>
      <c r="C47" s="13" t="s">
        <v>5</v>
      </c>
      <c r="D47" s="13" t="s">
        <v>6</v>
      </c>
      <c r="E47" s="13" t="s">
        <v>7</v>
      </c>
      <c r="F47" s="17" t="s">
        <v>8</v>
      </c>
      <c r="G47" s="17" t="s">
        <v>9</v>
      </c>
      <c r="H47" s="13" t="s">
        <v>10</v>
      </c>
      <c r="I47" s="37" t="s">
        <v>11</v>
      </c>
      <c r="J47" s="109"/>
      <c r="K47" s="109"/>
      <c r="L47" s="109"/>
      <c r="M47" s="510"/>
      <c r="N47" s="510"/>
      <c r="O47" s="510"/>
    </row>
    <row r="48" spans="1:15" s="21" customFormat="1" ht="38.25">
      <c r="A48" s="14">
        <v>1</v>
      </c>
      <c r="B48" s="14" t="s">
        <v>54</v>
      </c>
      <c r="C48" s="14" t="s">
        <v>55</v>
      </c>
      <c r="D48" s="14">
        <f>256/5</f>
        <v>51.2</v>
      </c>
      <c r="E48" s="29">
        <f>5120/5</f>
        <v>1024</v>
      </c>
      <c r="F48" s="30" t="s">
        <v>41</v>
      </c>
      <c r="G48" s="18" t="s">
        <v>19</v>
      </c>
      <c r="H48" s="20" t="s">
        <v>20</v>
      </c>
      <c r="I48" s="31"/>
      <c r="J48" s="34"/>
      <c r="K48" s="35"/>
      <c r="L48" s="36"/>
      <c r="M48" s="510"/>
      <c r="N48" s="510"/>
      <c r="O48" s="510"/>
    </row>
    <row r="49" spans="1:15" s="240" customFormat="1" ht="75.75" customHeight="1">
      <c r="A49" s="234">
        <v>2</v>
      </c>
      <c r="B49" s="234" t="s">
        <v>367</v>
      </c>
      <c r="C49" s="234" t="s">
        <v>368</v>
      </c>
      <c r="D49" s="241">
        <v>10825</v>
      </c>
      <c r="E49" s="235">
        <v>0</v>
      </c>
      <c r="F49" s="236" t="s">
        <v>41</v>
      </c>
      <c r="G49" s="237" t="s">
        <v>369</v>
      </c>
      <c r="H49" s="238" t="s">
        <v>16</v>
      </c>
      <c r="I49" s="239"/>
      <c r="J49" s="421"/>
      <c r="K49" s="462"/>
      <c r="L49" s="507"/>
      <c r="M49" s="511"/>
      <c r="N49" s="511"/>
      <c r="O49" s="511"/>
    </row>
    <row r="50" spans="1:15" s="21" customFormat="1" ht="12.75">
      <c r="A50" s="32"/>
      <c r="B50" s="15"/>
      <c r="C50" s="15" t="s">
        <v>52</v>
      </c>
      <c r="D50" s="15" t="s">
        <v>13</v>
      </c>
      <c r="E50" s="16">
        <f>SUM(E48:E48)</f>
        <v>1024</v>
      </c>
      <c r="F50" s="17"/>
      <c r="G50" s="17"/>
      <c r="H50" s="19"/>
      <c r="I50" s="33"/>
      <c r="J50" s="34"/>
      <c r="K50" s="35"/>
      <c r="L50" s="507"/>
      <c r="M50" s="510"/>
      <c r="N50" s="510"/>
      <c r="O50" s="510"/>
    </row>
    <row r="51" spans="1:15" s="21" customFormat="1" ht="12.75">
      <c r="A51" s="1"/>
      <c r="B51" s="23"/>
      <c r="C51" s="23"/>
      <c r="D51" s="23"/>
      <c r="E51" s="24"/>
      <c r="F51" s="25"/>
      <c r="G51" s="25"/>
      <c r="H51" s="26"/>
      <c r="I51" s="26"/>
      <c r="J51" s="34"/>
      <c r="K51" s="35"/>
      <c r="L51" s="36"/>
      <c r="M51" s="510"/>
      <c r="N51" s="510"/>
      <c r="O51" s="510"/>
    </row>
    <row r="52" spans="1:15" s="21" customFormat="1" ht="12.75">
      <c r="A52" s="27" t="s">
        <v>56</v>
      </c>
      <c r="B52" s="1"/>
      <c r="C52" s="1"/>
      <c r="D52" s="1"/>
      <c r="E52" s="1"/>
      <c r="F52" s="2"/>
      <c r="G52" s="3"/>
      <c r="H52" s="28"/>
      <c r="I52" s="28"/>
      <c r="J52" s="34"/>
      <c r="K52" s="35"/>
      <c r="L52" s="36"/>
      <c r="M52" s="510"/>
      <c r="N52" s="510"/>
      <c r="O52" s="510"/>
    </row>
    <row r="53" spans="1:15" s="21" customFormat="1" ht="38.25">
      <c r="A53" s="13" t="s">
        <v>3</v>
      </c>
      <c r="B53" s="13" t="s">
        <v>4</v>
      </c>
      <c r="C53" s="13" t="s">
        <v>5</v>
      </c>
      <c r="D53" s="13" t="s">
        <v>6</v>
      </c>
      <c r="E53" s="13" t="s">
        <v>7</v>
      </c>
      <c r="F53" s="17" t="s">
        <v>8</v>
      </c>
      <c r="G53" s="17" t="s">
        <v>9</v>
      </c>
      <c r="H53" s="13" t="s">
        <v>10</v>
      </c>
      <c r="I53" s="37" t="s">
        <v>11</v>
      </c>
      <c r="J53" s="109"/>
      <c r="K53" s="109"/>
      <c r="L53" s="109"/>
      <c r="M53" s="510"/>
      <c r="N53" s="510"/>
      <c r="O53" s="510"/>
    </row>
    <row r="54" spans="1:15" s="43" customFormat="1" ht="38.25">
      <c r="A54" s="38">
        <v>1</v>
      </c>
      <c r="B54" s="38" t="s">
        <v>57</v>
      </c>
      <c r="C54" s="38" t="s">
        <v>58</v>
      </c>
      <c r="D54" s="39">
        <v>90</v>
      </c>
      <c r="E54" s="40">
        <f>20*90</f>
        <v>1800</v>
      </c>
      <c r="F54" s="41" t="s">
        <v>18</v>
      </c>
      <c r="G54" s="18" t="s">
        <v>19</v>
      </c>
      <c r="H54" s="57" t="s">
        <v>16</v>
      </c>
      <c r="I54" s="42"/>
      <c r="J54" s="162"/>
      <c r="K54" s="35"/>
      <c r="L54" s="512"/>
      <c r="M54" s="513"/>
      <c r="N54" s="513"/>
      <c r="O54" s="513"/>
    </row>
    <row r="55" spans="1:15" s="43" customFormat="1" ht="12.75">
      <c r="A55" s="44"/>
      <c r="B55" s="45"/>
      <c r="C55" s="45" t="s">
        <v>52</v>
      </c>
      <c r="D55" s="45"/>
      <c r="E55" s="16">
        <f>SUM(E54:E54)</f>
        <v>1800</v>
      </c>
      <c r="F55" s="46"/>
      <c r="G55" s="46"/>
      <c r="H55" s="47"/>
      <c r="I55" s="48"/>
      <c r="J55" s="34"/>
      <c r="K55" s="35"/>
      <c r="L55" s="512"/>
      <c r="M55" s="513"/>
      <c r="N55" s="513"/>
      <c r="O55" s="513"/>
    </row>
    <row r="56" spans="2:15" ht="12.75">
      <c r="B56" s="23"/>
      <c r="C56" s="23"/>
      <c r="D56" s="23"/>
      <c r="E56" s="49"/>
      <c r="F56" s="25"/>
      <c r="G56" s="25"/>
      <c r="H56" s="26"/>
      <c r="I56" s="26"/>
      <c r="J56" s="34"/>
      <c r="K56" s="35"/>
      <c r="L56" s="76"/>
      <c r="M56" s="103"/>
      <c r="N56" s="103"/>
      <c r="O56" s="103"/>
    </row>
    <row r="57" spans="2:15" ht="12.75">
      <c r="B57" s="23"/>
      <c r="C57" s="23"/>
      <c r="D57" s="23"/>
      <c r="E57" s="24"/>
      <c r="F57" s="25"/>
      <c r="G57" s="25"/>
      <c r="H57" s="26"/>
      <c r="I57" s="26"/>
      <c r="J57" s="34"/>
      <c r="K57" s="35"/>
      <c r="L57" s="76"/>
      <c r="M57" s="103"/>
      <c r="N57" s="103"/>
      <c r="O57" s="103"/>
    </row>
    <row r="58" spans="2:15" ht="12.75">
      <c r="B58" s="23"/>
      <c r="C58" s="23"/>
      <c r="D58" s="23"/>
      <c r="E58" s="49"/>
      <c r="F58" s="25"/>
      <c r="G58" s="25"/>
      <c r="H58" s="26"/>
      <c r="I58" s="26"/>
      <c r="J58" s="34"/>
      <c r="K58" s="35"/>
      <c r="L58" s="76"/>
      <c r="M58" s="103"/>
      <c r="N58" s="103"/>
      <c r="O58" s="103"/>
    </row>
    <row r="59" spans="1:15" ht="12.75">
      <c r="A59" s="27" t="s">
        <v>59</v>
      </c>
      <c r="H59" s="28"/>
      <c r="I59" s="28"/>
      <c r="J59" s="34"/>
      <c r="K59" s="35"/>
      <c r="L59" s="76"/>
      <c r="M59" s="103"/>
      <c r="N59" s="103"/>
      <c r="O59" s="103"/>
    </row>
    <row r="60" spans="1:15" ht="38.25">
      <c r="A60" s="13" t="s">
        <v>3</v>
      </c>
      <c r="B60" s="13" t="s">
        <v>4</v>
      </c>
      <c r="C60" s="13" t="s">
        <v>5</v>
      </c>
      <c r="D60" s="13" t="s">
        <v>6</v>
      </c>
      <c r="E60" s="13" t="s">
        <v>7</v>
      </c>
      <c r="F60" s="17" t="s">
        <v>8</v>
      </c>
      <c r="G60" s="17" t="s">
        <v>9</v>
      </c>
      <c r="H60" s="13" t="s">
        <v>10</v>
      </c>
      <c r="I60" s="37" t="s">
        <v>11</v>
      </c>
      <c r="J60" s="109"/>
      <c r="K60" s="109"/>
      <c r="L60" s="109"/>
      <c r="M60" s="103"/>
      <c r="N60" s="103"/>
      <c r="O60" s="103"/>
    </row>
    <row r="61" spans="1:15" ht="51.75" customHeight="1">
      <c r="A61" s="14">
        <v>1</v>
      </c>
      <c r="B61" s="14" t="s">
        <v>60</v>
      </c>
      <c r="C61" s="14" t="s">
        <v>61</v>
      </c>
      <c r="D61" s="14">
        <v>4957</v>
      </c>
      <c r="E61" s="29">
        <v>0</v>
      </c>
      <c r="F61" s="18" t="s">
        <v>18</v>
      </c>
      <c r="G61" s="18" t="s">
        <v>62</v>
      </c>
      <c r="H61" s="20" t="s">
        <v>63</v>
      </c>
      <c r="I61" s="374"/>
      <c r="J61" s="34"/>
      <c r="K61" s="35"/>
      <c r="L61" s="76"/>
      <c r="M61" s="103"/>
      <c r="N61" s="50"/>
      <c r="O61" s="103"/>
    </row>
    <row r="62" spans="1:15" ht="51.75" customHeight="1">
      <c r="A62" s="14">
        <v>2</v>
      </c>
      <c r="B62" s="14" t="s">
        <v>350</v>
      </c>
      <c r="C62" s="14" t="s">
        <v>351</v>
      </c>
      <c r="D62" s="14">
        <v>951</v>
      </c>
      <c r="E62" s="29">
        <f>951*10</f>
        <v>9510</v>
      </c>
      <c r="F62" s="18" t="s">
        <v>18</v>
      </c>
      <c r="G62" s="18" t="s">
        <v>19</v>
      </c>
      <c r="H62" s="57" t="s">
        <v>16</v>
      </c>
      <c r="I62" s="374"/>
      <c r="J62" s="34"/>
      <c r="K62" s="35"/>
      <c r="L62" s="76"/>
      <c r="M62" s="103"/>
      <c r="N62" s="50"/>
      <c r="O62" s="103"/>
    </row>
    <row r="63" spans="1:15" ht="12.75">
      <c r="A63" s="14"/>
      <c r="B63" s="15"/>
      <c r="C63" s="15" t="s">
        <v>52</v>
      </c>
      <c r="D63" s="15"/>
      <c r="E63" s="51">
        <f>SUM(E61:E62)</f>
        <v>9510</v>
      </c>
      <c r="F63" s="17"/>
      <c r="G63" s="17"/>
      <c r="H63" s="19"/>
      <c r="I63" s="33"/>
      <c r="J63" s="34"/>
      <c r="K63" s="35"/>
      <c r="L63" s="76"/>
      <c r="M63" s="103"/>
      <c r="N63" s="103"/>
      <c r="O63" s="103"/>
    </row>
    <row r="64" spans="1:15" ht="12.75">
      <c r="A64" s="52"/>
      <c r="B64" s="23"/>
      <c r="C64" s="23"/>
      <c r="D64" s="23"/>
      <c r="E64" s="49"/>
      <c r="F64" s="25"/>
      <c r="G64" s="25"/>
      <c r="H64" s="26"/>
      <c r="I64" s="26"/>
      <c r="J64" s="34"/>
      <c r="K64" s="35"/>
      <c r="L64" s="76"/>
      <c r="M64" s="103"/>
      <c r="N64" s="103"/>
      <c r="O64" s="103"/>
    </row>
    <row r="65" spans="2:15" ht="15">
      <c r="B65" s="53"/>
      <c r="C65" s="53"/>
      <c r="D65" s="53"/>
      <c r="E65" s="54"/>
      <c r="F65" s="55"/>
      <c r="G65" s="55"/>
      <c r="H65" s="56"/>
      <c r="I65" s="7"/>
      <c r="J65" s="34"/>
      <c r="K65" s="35"/>
      <c r="L65" s="76"/>
      <c r="M65" s="103"/>
      <c r="N65" s="103"/>
      <c r="O65" s="103"/>
    </row>
    <row r="66" spans="1:15" ht="12.75">
      <c r="A66" s="27" t="s">
        <v>64</v>
      </c>
      <c r="H66" s="28"/>
      <c r="I66" s="28"/>
      <c r="J66" s="34"/>
      <c r="K66" s="35"/>
      <c r="L66" s="510"/>
      <c r="M66" s="103"/>
      <c r="N66" s="103"/>
      <c r="O66" s="103"/>
    </row>
    <row r="67" spans="1:15" ht="38.25">
      <c r="A67" s="13" t="s">
        <v>3</v>
      </c>
      <c r="B67" s="13" t="s">
        <v>4</v>
      </c>
      <c r="C67" s="13" t="s">
        <v>5</v>
      </c>
      <c r="D67" s="13" t="s">
        <v>6</v>
      </c>
      <c r="E67" s="13" t="s">
        <v>7</v>
      </c>
      <c r="F67" s="17" t="s">
        <v>8</v>
      </c>
      <c r="G67" s="17" t="s">
        <v>9</v>
      </c>
      <c r="H67" s="13" t="s">
        <v>10</v>
      </c>
      <c r="I67" s="37" t="s">
        <v>11</v>
      </c>
      <c r="J67" s="109"/>
      <c r="K67" s="109"/>
      <c r="L67" s="109"/>
      <c r="M67" s="103"/>
      <c r="N67" s="103"/>
      <c r="O67" s="103"/>
    </row>
    <row r="68" spans="1:15" ht="47.25" customHeight="1">
      <c r="A68" s="14">
        <v>1</v>
      </c>
      <c r="B68" s="38" t="s">
        <v>66</v>
      </c>
      <c r="C68" s="14" t="s">
        <v>65</v>
      </c>
      <c r="D68" s="14">
        <v>339</v>
      </c>
      <c r="E68" s="29">
        <v>0</v>
      </c>
      <c r="F68" s="18" t="s">
        <v>18</v>
      </c>
      <c r="G68" s="18" t="s">
        <v>19</v>
      </c>
      <c r="H68" s="57" t="s">
        <v>16</v>
      </c>
      <c r="I68" s="374"/>
      <c r="J68" s="34"/>
      <c r="K68" s="35"/>
      <c r="L68" s="76"/>
      <c r="M68" s="103"/>
      <c r="N68" s="103"/>
      <c r="O68" s="103"/>
    </row>
    <row r="69" spans="1:15" ht="47.25" customHeight="1">
      <c r="A69" s="14">
        <v>2</v>
      </c>
      <c r="B69" s="38" t="s">
        <v>360</v>
      </c>
      <c r="C69" s="14" t="s">
        <v>258</v>
      </c>
      <c r="D69" s="14">
        <v>179</v>
      </c>
      <c r="E69" s="29">
        <f>179*16.32</f>
        <v>2921.28</v>
      </c>
      <c r="F69" s="18" t="s">
        <v>73</v>
      </c>
      <c r="G69" s="18" t="s">
        <v>19</v>
      </c>
      <c r="H69" s="57" t="s">
        <v>16</v>
      </c>
      <c r="I69" s="374"/>
      <c r="J69" s="34"/>
      <c r="K69" s="35"/>
      <c r="L69" s="76"/>
      <c r="M69" s="103"/>
      <c r="N69" s="103"/>
      <c r="O69" s="103"/>
    </row>
    <row r="70" spans="1:15" ht="15">
      <c r="A70" s="58"/>
      <c r="B70" s="59"/>
      <c r="C70" s="58" t="s">
        <v>52</v>
      </c>
      <c r="D70" s="58"/>
      <c r="E70" s="60">
        <f>SUM(E68:E69)</f>
        <v>2921.28</v>
      </c>
      <c r="F70" s="61"/>
      <c r="G70" s="61"/>
      <c r="H70" s="62"/>
      <c r="I70" s="469"/>
      <c r="J70" s="34"/>
      <c r="K70" s="35"/>
      <c r="L70" s="76"/>
      <c r="M70" s="103"/>
      <c r="N70" s="103"/>
      <c r="O70" s="103"/>
    </row>
    <row r="71" spans="1:15" ht="15">
      <c r="A71" s="53"/>
      <c r="B71" s="53"/>
      <c r="C71" s="53"/>
      <c r="D71" s="53"/>
      <c r="E71" s="63"/>
      <c r="F71" s="55"/>
      <c r="G71" s="55"/>
      <c r="H71" s="56"/>
      <c r="I71" s="64"/>
      <c r="J71" s="34"/>
      <c r="K71" s="35"/>
      <c r="L71" s="76"/>
      <c r="M71" s="103"/>
      <c r="N71" s="103"/>
      <c r="O71" s="103"/>
    </row>
    <row r="72" spans="1:15" ht="12.75">
      <c r="A72" s="27" t="s">
        <v>67</v>
      </c>
      <c r="H72" s="28"/>
      <c r="I72" s="28"/>
      <c r="J72" s="34"/>
      <c r="K72" s="35"/>
      <c r="L72" s="76"/>
      <c r="M72" s="103"/>
      <c r="N72" s="103"/>
      <c r="O72" s="103"/>
    </row>
    <row r="73" spans="1:15" ht="38.25">
      <c r="A73" s="13" t="s">
        <v>3</v>
      </c>
      <c r="B73" s="13" t="s">
        <v>4</v>
      </c>
      <c r="C73" s="13" t="s">
        <v>5</v>
      </c>
      <c r="D73" s="13" t="s">
        <v>6</v>
      </c>
      <c r="E73" s="13" t="s">
        <v>7</v>
      </c>
      <c r="F73" s="17" t="s">
        <v>8</v>
      </c>
      <c r="G73" s="17" t="s">
        <v>9</v>
      </c>
      <c r="H73" s="13" t="s">
        <v>10</v>
      </c>
      <c r="I73" s="37" t="s">
        <v>11</v>
      </c>
      <c r="J73" s="109"/>
      <c r="K73" s="109"/>
      <c r="L73" s="109"/>
      <c r="M73" s="103"/>
      <c r="N73" s="103"/>
      <c r="O73" s="103"/>
    </row>
    <row r="74" spans="1:15" ht="38.25">
      <c r="A74" s="18">
        <v>1</v>
      </c>
      <c r="B74" s="18" t="s">
        <v>68</v>
      </c>
      <c r="C74" s="18" t="s">
        <v>69</v>
      </c>
      <c r="D74" s="18">
        <v>170</v>
      </c>
      <c r="E74" s="29">
        <v>1700</v>
      </c>
      <c r="F74" s="18" t="s">
        <v>18</v>
      </c>
      <c r="G74" s="18" t="s">
        <v>19</v>
      </c>
      <c r="H74" s="57" t="s">
        <v>20</v>
      </c>
      <c r="I74" s="482"/>
      <c r="J74" s="34"/>
      <c r="K74" s="35"/>
      <c r="L74" s="76"/>
      <c r="M74" s="103"/>
      <c r="N74" s="103"/>
      <c r="O74" s="103"/>
    </row>
    <row r="75" spans="1:15" ht="15">
      <c r="A75" s="58"/>
      <c r="B75" s="59"/>
      <c r="C75" s="58" t="s">
        <v>52</v>
      </c>
      <c r="D75" s="58"/>
      <c r="E75" s="51">
        <f>SUM(E74:E74)</f>
        <v>1700</v>
      </c>
      <c r="F75" s="61"/>
      <c r="G75" s="61"/>
      <c r="H75" s="62"/>
      <c r="I75" s="469"/>
      <c r="J75" s="34"/>
      <c r="K75" s="35"/>
      <c r="L75" s="76"/>
      <c r="M75" s="103"/>
      <c r="N75" s="103"/>
      <c r="O75" s="103"/>
    </row>
    <row r="76" spans="1:15" ht="15">
      <c r="A76" s="53"/>
      <c r="B76" s="53"/>
      <c r="C76" s="53"/>
      <c r="D76" s="53"/>
      <c r="E76" s="63"/>
      <c r="F76" s="55"/>
      <c r="G76" s="55"/>
      <c r="H76" s="56"/>
      <c r="I76" s="64"/>
      <c r="J76" s="34"/>
      <c r="K76" s="35"/>
      <c r="L76" s="76"/>
      <c r="M76" s="103"/>
      <c r="N76" s="103"/>
      <c r="O76" s="103"/>
    </row>
    <row r="77" spans="1:15" ht="15">
      <c r="A77" s="53"/>
      <c r="B77" s="53"/>
      <c r="C77" s="53"/>
      <c r="D77" s="53"/>
      <c r="E77" s="63"/>
      <c r="F77" s="55"/>
      <c r="G77" s="55"/>
      <c r="H77" s="56" t="s">
        <v>70</v>
      </c>
      <c r="I77" s="64"/>
      <c r="J77" s="34"/>
      <c r="K77" s="35"/>
      <c r="L77" s="76"/>
      <c r="M77" s="103"/>
      <c r="N77" s="103"/>
      <c r="O77" s="103"/>
    </row>
    <row r="78" spans="1:15" ht="12.75">
      <c r="A78" s="27" t="s">
        <v>71</v>
      </c>
      <c r="H78" s="28"/>
      <c r="I78" s="28"/>
      <c r="J78" s="34"/>
      <c r="K78" s="35"/>
      <c r="L78" s="76"/>
      <c r="M78" s="103"/>
      <c r="N78" s="103"/>
      <c r="O78" s="103"/>
    </row>
    <row r="79" spans="1:15" ht="38.25">
      <c r="A79" s="13" t="s">
        <v>3</v>
      </c>
      <c r="B79" s="13" t="s">
        <v>4</v>
      </c>
      <c r="C79" s="13" t="s">
        <v>5</v>
      </c>
      <c r="D79" s="13" t="s">
        <v>6</v>
      </c>
      <c r="E79" s="13" t="s">
        <v>7</v>
      </c>
      <c r="F79" s="17" t="s">
        <v>8</v>
      </c>
      <c r="G79" s="17" t="s">
        <v>9</v>
      </c>
      <c r="H79" s="13" t="s">
        <v>10</v>
      </c>
      <c r="I79" s="37" t="s">
        <v>11</v>
      </c>
      <c r="J79" s="109"/>
      <c r="K79" s="109"/>
      <c r="L79" s="109"/>
      <c r="M79" s="103"/>
      <c r="N79" s="103"/>
      <c r="O79" s="103"/>
    </row>
    <row r="80" spans="1:15" s="69" customFormat="1" ht="38.25">
      <c r="A80" s="66">
        <v>1</v>
      </c>
      <c r="B80" s="67" t="s">
        <v>72</v>
      </c>
      <c r="C80" s="66" t="s">
        <v>17</v>
      </c>
      <c r="D80" s="66">
        <v>398</v>
      </c>
      <c r="E80" s="71">
        <f>398*20</f>
        <v>7960</v>
      </c>
      <c r="F80" s="66" t="s">
        <v>73</v>
      </c>
      <c r="G80" s="66" t="s">
        <v>74</v>
      </c>
      <c r="H80" s="68" t="s">
        <v>16</v>
      </c>
      <c r="I80" s="483"/>
      <c r="J80" s="81"/>
      <c r="K80" s="78"/>
      <c r="L80" s="82"/>
      <c r="M80" s="406"/>
      <c r="N80" s="406"/>
      <c r="O80" s="406"/>
    </row>
    <row r="81" spans="1:15" s="69" customFormat="1" ht="38.25">
      <c r="A81" s="66">
        <v>2</v>
      </c>
      <c r="B81" s="70" t="s">
        <v>75</v>
      </c>
      <c r="C81" s="205" t="s">
        <v>17</v>
      </c>
      <c r="D81" s="66">
        <v>183</v>
      </c>
      <c r="E81" s="71">
        <f>183*10.03</f>
        <v>1835.4899999999998</v>
      </c>
      <c r="F81" s="66" t="s">
        <v>18</v>
      </c>
      <c r="G81" s="66" t="s">
        <v>19</v>
      </c>
      <c r="H81" s="68" t="s">
        <v>76</v>
      </c>
      <c r="I81" s="483"/>
      <c r="J81" s="81"/>
      <c r="K81" s="78"/>
      <c r="L81" s="82"/>
      <c r="M81" s="406"/>
      <c r="N81" s="406"/>
      <c r="O81" s="406"/>
    </row>
    <row r="82" spans="1:15" s="69" customFormat="1" ht="63.75">
      <c r="A82" s="66">
        <v>3</v>
      </c>
      <c r="B82" s="203" t="s">
        <v>335</v>
      </c>
      <c r="C82" s="206" t="s">
        <v>17</v>
      </c>
      <c r="D82" s="204">
        <v>967</v>
      </c>
      <c r="E82" s="71">
        <f>25974.29*1.22</f>
        <v>31688.6338</v>
      </c>
      <c r="F82" s="66" t="s">
        <v>73</v>
      </c>
      <c r="G82" s="66" t="s">
        <v>334</v>
      </c>
      <c r="H82" s="68" t="s">
        <v>16</v>
      </c>
      <c r="I82" s="483"/>
      <c r="J82" s="81"/>
      <c r="K82" s="78"/>
      <c r="L82" s="82"/>
      <c r="M82" s="406"/>
      <c r="N82" s="406"/>
      <c r="O82" s="406"/>
    </row>
    <row r="83" spans="1:15" s="69" customFormat="1" ht="38.25">
      <c r="A83" s="66">
        <v>4</v>
      </c>
      <c r="B83" s="137" t="s">
        <v>336</v>
      </c>
      <c r="C83" s="69" t="s">
        <v>330</v>
      </c>
      <c r="D83" s="66">
        <v>897</v>
      </c>
      <c r="E83" s="71">
        <v>1367.21</v>
      </c>
      <c r="F83" s="66" t="s">
        <v>18</v>
      </c>
      <c r="G83" s="66" t="s">
        <v>19</v>
      </c>
      <c r="H83" s="68" t="s">
        <v>16</v>
      </c>
      <c r="I83" s="483"/>
      <c r="J83" s="81"/>
      <c r="K83" s="78"/>
      <c r="L83" s="82"/>
      <c r="M83" s="406"/>
      <c r="N83" s="406"/>
      <c r="O83" s="406"/>
    </row>
    <row r="84" spans="1:15" s="69" customFormat="1" ht="38.25">
      <c r="A84" s="66">
        <v>5</v>
      </c>
      <c r="B84" s="70" t="s">
        <v>77</v>
      </c>
      <c r="C84" s="66" t="s">
        <v>17</v>
      </c>
      <c r="D84" s="66">
        <v>71</v>
      </c>
      <c r="E84" s="71">
        <f>71*18</f>
        <v>1278</v>
      </c>
      <c r="F84" s="66" t="s">
        <v>18</v>
      </c>
      <c r="G84" s="66" t="s">
        <v>19</v>
      </c>
      <c r="H84" s="68" t="s">
        <v>16</v>
      </c>
      <c r="I84" s="483"/>
      <c r="J84" s="81"/>
      <c r="K84" s="78"/>
      <c r="L84" s="82"/>
      <c r="M84" s="406"/>
      <c r="N84" s="406"/>
      <c r="O84" s="406"/>
    </row>
    <row r="85" spans="1:15" s="175" customFormat="1" ht="155.25" customHeight="1">
      <c r="A85" s="171">
        <v>6</v>
      </c>
      <c r="B85" s="171" t="s">
        <v>342</v>
      </c>
      <c r="C85" s="171" t="s">
        <v>17</v>
      </c>
      <c r="D85" s="171">
        <v>832</v>
      </c>
      <c r="E85" s="211">
        <v>13239.38</v>
      </c>
      <c r="F85" s="171" t="s">
        <v>89</v>
      </c>
      <c r="G85" s="171" t="s">
        <v>19</v>
      </c>
      <c r="H85" s="181" t="s">
        <v>16</v>
      </c>
      <c r="I85" s="484"/>
      <c r="J85" s="514"/>
      <c r="K85" s="504"/>
      <c r="L85" s="515"/>
      <c r="M85" s="401"/>
      <c r="N85" s="401"/>
      <c r="O85" s="401"/>
    </row>
    <row r="86" spans="1:15" s="175" customFormat="1" ht="155.25" customHeight="1">
      <c r="A86" s="171">
        <v>7</v>
      </c>
      <c r="B86" s="171" t="s">
        <v>359</v>
      </c>
      <c r="C86" s="171" t="s">
        <v>17</v>
      </c>
      <c r="D86" s="171">
        <v>591</v>
      </c>
      <c r="E86" s="211">
        <f>591*10.03</f>
        <v>5927.73</v>
      </c>
      <c r="F86" s="171" t="s">
        <v>18</v>
      </c>
      <c r="H86" s="181" t="s">
        <v>349</v>
      </c>
      <c r="I86" s="484"/>
      <c r="J86" s="514"/>
      <c r="K86" s="504"/>
      <c r="L86" s="515"/>
      <c r="M86" s="401"/>
      <c r="N86" s="401"/>
      <c r="O86" s="401"/>
    </row>
    <row r="87" spans="1:15" s="251" customFormat="1" ht="155.25" customHeight="1">
      <c r="A87" s="232">
        <v>8</v>
      </c>
      <c r="B87" s="232" t="s">
        <v>392</v>
      </c>
      <c r="C87" s="232" t="s">
        <v>393</v>
      </c>
      <c r="D87" s="232">
        <f>231+4+65+64+420</f>
        <v>784</v>
      </c>
      <c r="E87" s="265">
        <v>0</v>
      </c>
      <c r="F87" s="232" t="s">
        <v>394</v>
      </c>
      <c r="G87" s="232" t="s">
        <v>19</v>
      </c>
      <c r="H87" s="266" t="s">
        <v>16</v>
      </c>
      <c r="I87" s="485"/>
      <c r="J87" s="516"/>
      <c r="K87" s="506"/>
      <c r="L87" s="517"/>
      <c r="M87" s="303"/>
      <c r="N87" s="303"/>
      <c r="O87" s="303"/>
    </row>
    <row r="88" spans="1:15" ht="15">
      <c r="A88" s="59"/>
      <c r="B88" s="59"/>
      <c r="C88" s="59" t="s">
        <v>52</v>
      </c>
      <c r="D88" s="59"/>
      <c r="E88" s="215">
        <f>SUM(E80:E87)</f>
        <v>63296.443799999994</v>
      </c>
      <c r="F88" s="216"/>
      <c r="G88" s="216"/>
      <c r="H88" s="217"/>
      <c r="I88" s="486"/>
      <c r="J88" s="34"/>
      <c r="K88" s="35"/>
      <c r="L88" s="76"/>
      <c r="M88" s="103"/>
      <c r="N88" s="103"/>
      <c r="O88" s="103"/>
    </row>
    <row r="89" spans="1:15" ht="15">
      <c r="A89" s="53"/>
      <c r="B89" s="53"/>
      <c r="C89" s="53"/>
      <c r="D89" s="53"/>
      <c r="E89" s="63"/>
      <c r="F89" s="55"/>
      <c r="G89" s="55"/>
      <c r="H89" s="56"/>
      <c r="I89" s="64"/>
      <c r="J89" s="34"/>
      <c r="K89" s="35"/>
      <c r="L89" s="76"/>
      <c r="M89" s="103"/>
      <c r="N89" s="103"/>
      <c r="O89" s="103"/>
    </row>
    <row r="90" spans="1:15" ht="12.75">
      <c r="A90" s="27" t="s">
        <v>78</v>
      </c>
      <c r="H90" s="28"/>
      <c r="I90" s="28"/>
      <c r="J90" s="34"/>
      <c r="K90" s="35"/>
      <c r="L90" s="510"/>
      <c r="M90" s="103"/>
      <c r="N90" s="103"/>
      <c r="O90" s="103"/>
    </row>
    <row r="91" spans="1:15" ht="38.25">
      <c r="A91" s="13" t="s">
        <v>3</v>
      </c>
      <c r="B91" s="13" t="s">
        <v>4</v>
      </c>
      <c r="C91" s="13" t="s">
        <v>5</v>
      </c>
      <c r="D91" s="13" t="s">
        <v>6</v>
      </c>
      <c r="E91" s="13" t="s">
        <v>7</v>
      </c>
      <c r="F91" s="17" t="s">
        <v>8</v>
      </c>
      <c r="G91" s="17" t="s">
        <v>9</v>
      </c>
      <c r="H91" s="13" t="s">
        <v>10</v>
      </c>
      <c r="I91" s="37" t="s">
        <v>11</v>
      </c>
      <c r="J91" s="109"/>
      <c r="K91" s="109"/>
      <c r="L91" s="109"/>
      <c r="M91" s="103"/>
      <c r="N91" s="103"/>
      <c r="O91" s="103"/>
    </row>
    <row r="92" spans="1:15" ht="38.25">
      <c r="A92" s="14">
        <v>1</v>
      </c>
      <c r="B92" s="38" t="s">
        <v>199</v>
      </c>
      <c r="C92" s="14" t="s">
        <v>180</v>
      </c>
      <c r="D92" s="14">
        <v>336</v>
      </c>
      <c r="E92" s="72">
        <f>336*20</f>
        <v>6720</v>
      </c>
      <c r="F92" s="18" t="s">
        <v>18</v>
      </c>
      <c r="G92" s="18" t="s">
        <v>48</v>
      </c>
      <c r="H92" s="57" t="s">
        <v>16</v>
      </c>
      <c r="I92" s="374"/>
      <c r="J92" s="34"/>
      <c r="K92" s="35"/>
      <c r="L92" s="76"/>
      <c r="M92" s="103"/>
      <c r="N92" s="103"/>
      <c r="O92" s="103"/>
    </row>
    <row r="93" spans="1:15" ht="38.25">
      <c r="A93" s="14">
        <v>2</v>
      </c>
      <c r="B93" s="38" t="s">
        <v>391</v>
      </c>
      <c r="C93" s="14" t="s">
        <v>180</v>
      </c>
      <c r="D93" s="14">
        <v>187</v>
      </c>
      <c r="E93" s="72">
        <f>187*20</f>
        <v>3740</v>
      </c>
      <c r="F93" s="18" t="s">
        <v>18</v>
      </c>
      <c r="G93" s="18" t="s">
        <v>48</v>
      </c>
      <c r="H93" s="57" t="s">
        <v>16</v>
      </c>
      <c r="I93" s="374"/>
      <c r="J93" s="34"/>
      <c r="K93" s="35"/>
      <c r="L93" s="76"/>
      <c r="M93" s="103"/>
      <c r="N93" s="103"/>
      <c r="O93" s="103"/>
    </row>
    <row r="94" spans="1:15" ht="38.25">
      <c r="A94" s="14">
        <v>3</v>
      </c>
      <c r="B94" s="38" t="s">
        <v>200</v>
      </c>
      <c r="C94" s="14" t="s">
        <v>180</v>
      </c>
      <c r="D94" s="14">
        <v>17</v>
      </c>
      <c r="E94" s="72">
        <f>17*20</f>
        <v>340</v>
      </c>
      <c r="F94" s="18" t="s">
        <v>18</v>
      </c>
      <c r="G94" s="18" t="s">
        <v>48</v>
      </c>
      <c r="H94" s="57" t="s">
        <v>16</v>
      </c>
      <c r="I94" s="374"/>
      <c r="J94" s="34"/>
      <c r="K94" s="35"/>
      <c r="L94" s="76"/>
      <c r="M94" s="103"/>
      <c r="N94" s="103"/>
      <c r="O94" s="103"/>
    </row>
    <row r="95" spans="1:15" ht="15">
      <c r="A95" s="58"/>
      <c r="B95" s="59"/>
      <c r="C95" s="58" t="s">
        <v>52</v>
      </c>
      <c r="D95" s="58"/>
      <c r="E95" s="60">
        <f>SUM(E92:E94)</f>
        <v>10800</v>
      </c>
      <c r="F95" s="61"/>
      <c r="G95" s="61"/>
      <c r="H95" s="62"/>
      <c r="I95" s="469"/>
      <c r="J95" s="34"/>
      <c r="K95" s="35"/>
      <c r="L95" s="76"/>
      <c r="M95" s="103"/>
      <c r="N95" s="103"/>
      <c r="O95" s="103"/>
    </row>
    <row r="96" spans="1:15" ht="12.75">
      <c r="A96" s="52"/>
      <c r="B96" s="52"/>
      <c r="C96" s="52"/>
      <c r="D96" s="52"/>
      <c r="E96" s="73"/>
      <c r="F96" s="35"/>
      <c r="G96" s="35"/>
      <c r="H96" s="74"/>
      <c r="I96" s="75"/>
      <c r="J96" s="34"/>
      <c r="K96" s="35"/>
      <c r="L96" s="76"/>
      <c r="M96" s="103"/>
      <c r="N96" s="103"/>
      <c r="O96" s="103"/>
    </row>
    <row r="97" spans="1:15" ht="12.75">
      <c r="A97" s="27" t="s">
        <v>79</v>
      </c>
      <c r="H97" s="28"/>
      <c r="I97" s="28"/>
      <c r="J97" s="34"/>
      <c r="K97" s="35"/>
      <c r="L97" s="510"/>
      <c r="M97" s="103"/>
      <c r="N97" s="103"/>
      <c r="O97" s="103"/>
    </row>
    <row r="98" spans="1:15" ht="38.25">
      <c r="A98" s="13" t="s">
        <v>3</v>
      </c>
      <c r="B98" s="13" t="s">
        <v>4</v>
      </c>
      <c r="C98" s="13" t="s">
        <v>5</v>
      </c>
      <c r="D98" s="13" t="s">
        <v>6</v>
      </c>
      <c r="E98" s="13" t="s">
        <v>7</v>
      </c>
      <c r="F98" s="17" t="s">
        <v>8</v>
      </c>
      <c r="G98" s="17" t="s">
        <v>9</v>
      </c>
      <c r="H98" s="13" t="s">
        <v>10</v>
      </c>
      <c r="I98" s="37" t="s">
        <v>11</v>
      </c>
      <c r="J98" s="109"/>
      <c r="K98" s="109"/>
      <c r="L98" s="109"/>
      <c r="M98" s="103"/>
      <c r="N98" s="103"/>
      <c r="O98" s="103"/>
    </row>
    <row r="99" spans="1:15" ht="38.25">
      <c r="A99" s="14">
        <v>1</v>
      </c>
      <c r="B99" s="14" t="s">
        <v>344</v>
      </c>
      <c r="C99" s="14" t="s">
        <v>69</v>
      </c>
      <c r="D99" s="14">
        <f>136+204</f>
        <v>340</v>
      </c>
      <c r="E99" s="72">
        <f>340*20</f>
        <v>6800</v>
      </c>
      <c r="F99" s="18" t="s">
        <v>331</v>
      </c>
      <c r="G99" s="18" t="s">
        <v>48</v>
      </c>
      <c r="H99" s="57" t="s">
        <v>16</v>
      </c>
      <c r="I99" s="374"/>
      <c r="J99" s="34"/>
      <c r="K99" s="35"/>
      <c r="L99" s="76"/>
      <c r="M99" s="103"/>
      <c r="N99" s="103"/>
      <c r="O99" s="103"/>
    </row>
    <row r="100" spans="1:15" ht="15">
      <c r="A100" s="58"/>
      <c r="B100" s="59"/>
      <c r="C100" s="58" t="s">
        <v>52</v>
      </c>
      <c r="D100" s="58"/>
      <c r="E100" s="60">
        <f>SUM(E99:E99)</f>
        <v>6800</v>
      </c>
      <c r="F100" s="61"/>
      <c r="G100" s="61"/>
      <c r="H100" s="62"/>
      <c r="I100" s="469"/>
      <c r="J100" s="34"/>
      <c r="K100" s="35"/>
      <c r="L100" s="76"/>
      <c r="M100" s="103"/>
      <c r="N100" s="103"/>
      <c r="O100" s="103"/>
    </row>
    <row r="101" spans="1:15" s="69" customFormat="1" ht="12.75">
      <c r="A101" s="77"/>
      <c r="B101" s="77"/>
      <c r="C101" s="77"/>
      <c r="D101" s="77"/>
      <c r="E101" s="73"/>
      <c r="F101" s="78"/>
      <c r="G101" s="78"/>
      <c r="H101" s="79"/>
      <c r="I101" s="80"/>
      <c r="J101" s="81"/>
      <c r="K101" s="78"/>
      <c r="L101" s="82"/>
      <c r="M101" s="406"/>
      <c r="N101" s="406"/>
      <c r="O101" s="406"/>
    </row>
    <row r="102" spans="1:15" ht="15" customHeight="1">
      <c r="A102" s="360" t="s">
        <v>80</v>
      </c>
      <c r="B102" s="360"/>
      <c r="C102" s="360"/>
      <c r="D102" s="360"/>
      <c r="E102" s="152">
        <f>20000-1556.42-1309.37-2510-1790+6460-19206</f>
        <v>88.21000000000276</v>
      </c>
      <c r="F102" s="55"/>
      <c r="G102" s="55"/>
      <c r="H102" s="56" t="s">
        <v>70</v>
      </c>
      <c r="I102" s="64"/>
      <c r="J102" s="34"/>
      <c r="K102" s="35"/>
      <c r="L102" s="76"/>
      <c r="M102" s="103"/>
      <c r="N102" s="103"/>
      <c r="O102" s="103"/>
    </row>
    <row r="103" spans="1:15" ht="15">
      <c r="A103" s="53"/>
      <c r="B103" s="53"/>
      <c r="C103" s="53"/>
      <c r="D103" s="53"/>
      <c r="E103" s="63"/>
      <c r="F103" s="55"/>
      <c r="G103" s="55"/>
      <c r="H103" s="56"/>
      <c r="I103" s="64"/>
      <c r="J103" s="34"/>
      <c r="K103" s="35"/>
      <c r="L103" s="76"/>
      <c r="M103" s="103"/>
      <c r="N103" s="103"/>
      <c r="O103" s="103"/>
    </row>
    <row r="104" spans="1:15" ht="15">
      <c r="A104" s="53"/>
      <c r="B104" s="53"/>
      <c r="C104" s="53"/>
      <c r="D104" s="53"/>
      <c r="E104" s="63"/>
      <c r="F104" s="55"/>
      <c r="G104" s="229"/>
      <c r="H104" s="56"/>
      <c r="I104" s="64"/>
      <c r="J104" s="34"/>
      <c r="K104" s="35"/>
      <c r="L104" s="76"/>
      <c r="M104" s="103"/>
      <c r="N104" s="103"/>
      <c r="O104" s="103"/>
    </row>
    <row r="105" spans="2:15" ht="15">
      <c r="B105" s="9"/>
      <c r="C105" s="9"/>
      <c r="D105" s="9"/>
      <c r="E105" s="83" t="s">
        <v>81</v>
      </c>
      <c r="F105" s="84"/>
      <c r="G105" s="229"/>
      <c r="H105" s="86"/>
      <c r="I105" s="87"/>
      <c r="J105" s="34"/>
      <c r="K105" s="35"/>
      <c r="L105" s="76"/>
      <c r="M105" s="103"/>
      <c r="N105" s="103"/>
      <c r="O105" s="103"/>
    </row>
    <row r="106" spans="1:15" ht="15">
      <c r="A106" s="355" t="s">
        <v>399</v>
      </c>
      <c r="B106" s="355"/>
      <c r="C106" s="355"/>
      <c r="D106" s="88"/>
      <c r="E106" s="89">
        <f>+E43+E50+E55+E63+E70+E75+E88+E95+E100+E102</f>
        <v>172123.8438</v>
      </c>
      <c r="F106" s="90"/>
      <c r="G106" s="91"/>
      <c r="H106" s="91"/>
      <c r="I106" s="87"/>
      <c r="J106" s="34"/>
      <c r="K106" s="35"/>
      <c r="L106" s="76"/>
      <c r="M106" s="103"/>
      <c r="N106" s="103"/>
      <c r="O106" s="103"/>
    </row>
    <row r="107" spans="1:15" ht="15" customHeight="1">
      <c r="A107" s="356"/>
      <c r="B107" s="356"/>
      <c r="C107" s="356"/>
      <c r="D107" s="356"/>
      <c r="E107" s="54"/>
      <c r="F107" s="91"/>
      <c r="G107" s="91"/>
      <c r="H107" s="91"/>
      <c r="I107" s="7"/>
      <c r="J107" s="34"/>
      <c r="K107" s="35"/>
      <c r="L107" s="76"/>
      <c r="M107" s="103"/>
      <c r="N107" s="103"/>
      <c r="O107" s="103"/>
    </row>
    <row r="108" spans="1:15" s="92" customFormat="1" ht="15" customHeight="1">
      <c r="A108" s="361" t="s">
        <v>82</v>
      </c>
      <c r="B108" s="361"/>
      <c r="C108" s="361"/>
      <c r="D108" s="361"/>
      <c r="E108" s="54"/>
      <c r="F108" s="91"/>
      <c r="G108" s="91"/>
      <c r="H108" s="54"/>
      <c r="I108" s="7"/>
      <c r="J108" s="34"/>
      <c r="K108" s="472"/>
      <c r="L108" s="518"/>
      <c r="M108" s="519"/>
      <c r="N108" s="519"/>
      <c r="O108" s="519"/>
    </row>
    <row r="109" spans="1:15" s="92" customFormat="1" ht="15" customHeight="1">
      <c r="A109" s="55"/>
      <c r="B109" s="55"/>
      <c r="C109" s="55"/>
      <c r="D109" s="55"/>
      <c r="E109" s="54"/>
      <c r="F109" s="91"/>
      <c r="G109" s="91"/>
      <c r="H109" s="54"/>
      <c r="I109" s="7"/>
      <c r="J109" s="34"/>
      <c r="K109" s="472"/>
      <c r="L109" s="518"/>
      <c r="M109" s="519"/>
      <c r="N109" s="519"/>
      <c r="O109" s="519"/>
    </row>
    <row r="110" spans="1:15" s="92" customFormat="1" ht="15" customHeight="1">
      <c r="A110" s="361" t="s">
        <v>83</v>
      </c>
      <c r="B110" s="361"/>
      <c r="C110" s="361"/>
      <c r="D110" s="361"/>
      <c r="E110" s="54"/>
      <c r="F110" s="93"/>
      <c r="G110" s="94"/>
      <c r="H110" s="95"/>
      <c r="I110" s="1"/>
      <c r="J110" s="34"/>
      <c r="K110" s="472"/>
      <c r="L110" s="518"/>
      <c r="M110" s="519"/>
      <c r="N110" s="519"/>
      <c r="O110" s="519"/>
    </row>
    <row r="111" spans="1:15" ht="38.25">
      <c r="A111" s="13" t="s">
        <v>3</v>
      </c>
      <c r="B111" s="13" t="s">
        <v>4</v>
      </c>
      <c r="C111" s="13" t="s">
        <v>84</v>
      </c>
      <c r="D111" s="13" t="s">
        <v>85</v>
      </c>
      <c r="E111" s="13" t="s">
        <v>86</v>
      </c>
      <c r="F111" s="13" t="s">
        <v>7</v>
      </c>
      <c r="G111" s="17" t="s">
        <v>8</v>
      </c>
      <c r="H111" s="17" t="s">
        <v>9</v>
      </c>
      <c r="I111" s="37" t="s">
        <v>10</v>
      </c>
      <c r="J111" s="109"/>
      <c r="K111" s="109"/>
      <c r="L111" s="109"/>
      <c r="M111" s="103"/>
      <c r="N111" s="103"/>
      <c r="O111" s="103"/>
    </row>
    <row r="112" spans="1:15" s="69" customFormat="1" ht="14.25" customHeight="1">
      <c r="A112" s="352">
        <v>1</v>
      </c>
      <c r="B112" s="352" t="s">
        <v>87</v>
      </c>
      <c r="C112" s="352">
        <v>3664</v>
      </c>
      <c r="D112" s="352" t="s">
        <v>88</v>
      </c>
      <c r="E112" s="352">
        <v>324.6</v>
      </c>
      <c r="F112" s="353">
        <v>154113.57</v>
      </c>
      <c r="G112" s="352" t="s">
        <v>89</v>
      </c>
      <c r="H112" s="352" t="s">
        <v>19</v>
      </c>
      <c r="I112" s="470" t="s">
        <v>90</v>
      </c>
      <c r="J112" s="473"/>
      <c r="K112" s="474"/>
      <c r="L112" s="474"/>
      <c r="M112" s="406"/>
      <c r="N112" s="406"/>
      <c r="O112" s="406"/>
    </row>
    <row r="113" spans="1:15" s="69" customFormat="1" ht="12.75">
      <c r="A113" s="352"/>
      <c r="B113" s="352"/>
      <c r="C113" s="352"/>
      <c r="D113" s="352"/>
      <c r="E113" s="352"/>
      <c r="F113" s="353"/>
      <c r="G113" s="352"/>
      <c r="H113" s="352"/>
      <c r="I113" s="471"/>
      <c r="J113" s="473"/>
      <c r="K113" s="474"/>
      <c r="L113" s="474"/>
      <c r="M113" s="406"/>
      <c r="N113" s="406"/>
      <c r="O113" s="406"/>
    </row>
    <row r="114" spans="1:15" s="97" customFormat="1" ht="84" customHeight="1">
      <c r="A114" s="352"/>
      <c r="B114" s="352"/>
      <c r="C114" s="352"/>
      <c r="D114" s="352"/>
      <c r="E114" s="352"/>
      <c r="F114" s="353"/>
      <c r="G114" s="352"/>
      <c r="H114" s="352"/>
      <c r="I114" s="471"/>
      <c r="J114" s="473"/>
      <c r="K114" s="474"/>
      <c r="L114" s="474"/>
      <c r="M114" s="520"/>
      <c r="N114" s="520"/>
      <c r="O114" s="520"/>
    </row>
    <row r="115" spans="1:15" ht="15" customHeight="1">
      <c r="A115" s="354" t="s">
        <v>202</v>
      </c>
      <c r="B115" s="354"/>
      <c r="C115" s="354"/>
      <c r="D115" s="354"/>
      <c r="E115" s="354"/>
      <c r="F115" s="60">
        <f>SUM(F112:F112)</f>
        <v>154113.57</v>
      </c>
      <c r="G115" s="61"/>
      <c r="H115" s="62"/>
      <c r="I115" s="469"/>
      <c r="J115" s="34"/>
      <c r="K115" s="35"/>
      <c r="L115" s="76"/>
      <c r="M115" s="103"/>
      <c r="N115" s="103"/>
      <c r="O115" s="103"/>
    </row>
    <row r="116" spans="1:15" ht="46.5" customHeight="1">
      <c r="A116" s="98"/>
      <c r="B116" s="99"/>
      <c r="C116" s="98"/>
      <c r="D116" s="98"/>
      <c r="E116" s="100"/>
      <c r="F116" s="101"/>
      <c r="G116" s="1"/>
      <c r="H116" s="95"/>
      <c r="J116" s="34"/>
      <c r="K116" s="35"/>
      <c r="L116" s="76"/>
      <c r="M116" s="103"/>
      <c r="N116" s="103"/>
      <c r="O116" s="103"/>
    </row>
    <row r="117" spans="1:15" ht="46.5" customHeight="1">
      <c r="A117" s="53"/>
      <c r="B117" s="53"/>
      <c r="C117" s="53"/>
      <c r="D117" s="53"/>
      <c r="E117" s="63"/>
      <c r="F117" s="55"/>
      <c r="G117" s="55"/>
      <c r="H117" s="95"/>
      <c r="J117" s="34"/>
      <c r="K117" s="35"/>
      <c r="L117" s="76"/>
      <c r="M117" s="103"/>
      <c r="N117" s="103"/>
      <c r="O117" s="103"/>
    </row>
    <row r="118" spans="2:15" ht="46.5" customHeight="1">
      <c r="B118" s="9"/>
      <c r="C118" s="9"/>
      <c r="D118" s="9"/>
      <c r="E118" s="83" t="s">
        <v>81</v>
      </c>
      <c r="F118" s="84"/>
      <c r="G118" s="85"/>
      <c r="H118" s="95"/>
      <c r="J118" s="34"/>
      <c r="K118" s="35"/>
      <c r="L118" s="76"/>
      <c r="M118" s="103"/>
      <c r="N118" s="103"/>
      <c r="O118" s="103"/>
    </row>
    <row r="119" spans="1:15" ht="46.5" customHeight="1">
      <c r="A119" s="355" t="s">
        <v>400</v>
      </c>
      <c r="B119" s="355"/>
      <c r="C119" s="355"/>
      <c r="D119" s="88"/>
      <c r="E119" s="89">
        <f>+E106+F115</f>
        <v>326237.4138</v>
      </c>
      <c r="F119" s="90"/>
      <c r="G119" s="91"/>
      <c r="H119" s="95"/>
      <c r="J119" s="34"/>
      <c r="K119" s="35"/>
      <c r="L119" s="76"/>
      <c r="M119" s="103"/>
      <c r="N119" s="103"/>
      <c r="O119" s="103"/>
    </row>
    <row r="120" spans="1:15" ht="46.5" customHeight="1">
      <c r="A120" s="356"/>
      <c r="B120" s="356"/>
      <c r="C120" s="356"/>
      <c r="D120" s="356"/>
      <c r="E120" s="54"/>
      <c r="F120" s="91"/>
      <c r="G120" s="91"/>
      <c r="H120" s="95"/>
      <c r="J120" s="34"/>
      <c r="K120" s="35"/>
      <c r="L120" s="76"/>
      <c r="M120" s="103"/>
      <c r="N120" s="103"/>
      <c r="O120" s="103"/>
    </row>
    <row r="121" spans="1:15" ht="15">
      <c r="A121" s="102"/>
      <c r="B121" s="103" t="s">
        <v>91</v>
      </c>
      <c r="C121" s="102"/>
      <c r="D121" s="102"/>
      <c r="E121" s="104"/>
      <c r="F121" s="357" t="s">
        <v>92</v>
      </c>
      <c r="G121" s="357"/>
      <c r="H121" s="95"/>
      <c r="J121" s="34"/>
      <c r="K121" s="35"/>
      <c r="L121" s="76"/>
      <c r="M121" s="103"/>
      <c r="N121" s="103"/>
      <c r="O121" s="103"/>
    </row>
    <row r="122" spans="1:15" ht="15" customHeight="1">
      <c r="A122" s="102"/>
      <c r="B122" s="103" t="s">
        <v>93</v>
      </c>
      <c r="C122" s="105"/>
      <c r="D122" s="102"/>
      <c r="E122" s="104"/>
      <c r="F122" s="351" t="s">
        <v>94</v>
      </c>
      <c r="G122" s="351"/>
      <c r="H122" s="95"/>
      <c r="J122" s="34"/>
      <c r="K122" s="35"/>
      <c r="L122" s="76"/>
      <c r="M122" s="103"/>
      <c r="N122" s="103"/>
      <c r="O122" s="103"/>
    </row>
    <row r="123" spans="6:15" ht="15" customHeight="1">
      <c r="F123" s="351" t="s">
        <v>95</v>
      </c>
      <c r="G123" s="351"/>
      <c r="H123" s="28"/>
      <c r="J123" s="53"/>
      <c r="K123" s="35"/>
      <c r="L123" s="76"/>
      <c r="M123" s="103"/>
      <c r="N123" s="103"/>
      <c r="O123" s="103"/>
    </row>
    <row r="124" spans="10:15" ht="12.75">
      <c r="J124" s="34"/>
      <c r="K124" s="35"/>
      <c r="L124" s="76"/>
      <c r="M124" s="103"/>
      <c r="N124" s="103"/>
      <c r="O124" s="103"/>
    </row>
    <row r="125" spans="10:15" ht="12.75">
      <c r="J125" s="34"/>
      <c r="K125" s="35"/>
      <c r="L125" s="76"/>
      <c r="M125" s="103"/>
      <c r="N125" s="103"/>
      <c r="O125" s="103"/>
    </row>
    <row r="126" spans="10:15" ht="12.75">
      <c r="J126" s="34"/>
      <c r="K126" s="35"/>
      <c r="L126" s="76"/>
      <c r="M126" s="103"/>
      <c r="N126" s="103"/>
      <c r="O126" s="103"/>
    </row>
    <row r="127" spans="10:15" ht="12.75">
      <c r="J127" s="34"/>
      <c r="K127" s="35"/>
      <c r="L127" s="76"/>
      <c r="M127" s="103"/>
      <c r="N127" s="103"/>
      <c r="O127" s="103"/>
    </row>
    <row r="128" spans="10:15" ht="12.75">
      <c r="J128" s="34"/>
      <c r="K128" s="35"/>
      <c r="L128" s="76"/>
      <c r="M128" s="103"/>
      <c r="N128" s="103"/>
      <c r="O128" s="103"/>
    </row>
    <row r="129" spans="10:15" ht="46.5" customHeight="1">
      <c r="J129" s="34"/>
      <c r="K129" s="35"/>
      <c r="L129" s="76"/>
      <c r="M129" s="103"/>
      <c r="N129" s="103"/>
      <c r="O129" s="103"/>
    </row>
    <row r="130" spans="10:15" ht="12.75">
      <c r="J130" s="34"/>
      <c r="K130" s="35"/>
      <c r="L130" s="76"/>
      <c r="M130" s="103"/>
      <c r="N130" s="103"/>
      <c r="O130" s="103"/>
    </row>
    <row r="131" spans="10:15" ht="12.75">
      <c r="J131" s="34"/>
      <c r="K131" s="35"/>
      <c r="L131" s="76"/>
      <c r="M131" s="103"/>
      <c r="N131" s="103"/>
      <c r="O131" s="103"/>
    </row>
    <row r="132" spans="10:15" ht="12.75">
      <c r="J132" s="34"/>
      <c r="K132" s="35"/>
      <c r="L132" s="76"/>
      <c r="M132" s="103"/>
      <c r="N132" s="103"/>
      <c r="O132" s="103"/>
    </row>
    <row r="133" spans="10:15" ht="12.75">
      <c r="J133" s="34"/>
      <c r="K133" s="35"/>
      <c r="L133" s="76"/>
      <c r="M133" s="103"/>
      <c r="N133" s="103"/>
      <c r="O133" s="103"/>
    </row>
    <row r="134" spans="10:15" ht="12.75">
      <c r="J134" s="34"/>
      <c r="K134" s="35"/>
      <c r="L134" s="76"/>
      <c r="M134" s="103"/>
      <c r="N134" s="103"/>
      <c r="O134" s="103"/>
    </row>
    <row r="135" spans="10:15" ht="12.75">
      <c r="J135" s="34"/>
      <c r="K135" s="35"/>
      <c r="L135" s="76"/>
      <c r="M135" s="103"/>
      <c r="N135" s="103"/>
      <c r="O135" s="103"/>
    </row>
    <row r="136" spans="10:15" ht="12.75">
      <c r="J136" s="34"/>
      <c r="K136" s="35"/>
      <c r="L136" s="76"/>
      <c r="M136" s="103"/>
      <c r="N136" s="103"/>
      <c r="O136" s="103"/>
    </row>
    <row r="137" spans="10:15" ht="12.75">
      <c r="J137" s="34"/>
      <c r="K137" s="35"/>
      <c r="L137" s="76"/>
      <c r="M137" s="103"/>
      <c r="N137" s="103"/>
      <c r="O137" s="103"/>
    </row>
    <row r="138" spans="10:15" ht="12.75">
      <c r="J138" s="34"/>
      <c r="K138" s="35"/>
      <c r="L138" s="76"/>
      <c r="M138" s="103"/>
      <c r="N138" s="103"/>
      <c r="O138" s="103"/>
    </row>
    <row r="139" spans="10:15" ht="15" customHeight="1">
      <c r="J139" s="34"/>
      <c r="K139" s="35"/>
      <c r="L139" s="76"/>
      <c r="M139" s="103"/>
      <c r="N139" s="103"/>
      <c r="O139" s="103"/>
    </row>
    <row r="140" spans="10:15" ht="18" customHeight="1">
      <c r="J140" s="34"/>
      <c r="K140" s="35"/>
      <c r="L140" s="76"/>
      <c r="M140" s="103"/>
      <c r="N140" s="103"/>
      <c r="O140" s="103"/>
    </row>
    <row r="141" spans="10:15" ht="18" customHeight="1">
      <c r="J141" s="34"/>
      <c r="K141" s="35"/>
      <c r="L141" s="76"/>
      <c r="M141" s="103"/>
      <c r="N141" s="103"/>
      <c r="O141" s="103"/>
    </row>
    <row r="142" spans="10:15" ht="22.5" customHeight="1">
      <c r="J142" s="34"/>
      <c r="K142" s="35"/>
      <c r="L142" s="76"/>
      <c r="M142" s="103"/>
      <c r="N142" s="103"/>
      <c r="O142" s="103"/>
    </row>
    <row r="143" ht="30.75" customHeight="1"/>
    <row r="144" ht="30.75" customHeight="1"/>
    <row r="145" ht="30.75" customHeight="1"/>
    <row r="146" ht="30.75" customHeight="1"/>
    <row r="148" ht="13.5" customHeight="1"/>
  </sheetData>
  <sheetProtection selectLockedCells="1" selectUnlockedCells="1"/>
  <mergeCells count="27">
    <mergeCell ref="A1:I1"/>
    <mergeCell ref="A3:H3"/>
    <mergeCell ref="A102:D102"/>
    <mergeCell ref="A106:C106"/>
    <mergeCell ref="E112:E114"/>
    <mergeCell ref="A107:D107"/>
    <mergeCell ref="A108:D108"/>
    <mergeCell ref="A110:D110"/>
    <mergeCell ref="A112:A114"/>
    <mergeCell ref="B112:B114"/>
    <mergeCell ref="A115:E115"/>
    <mergeCell ref="A119:C119"/>
    <mergeCell ref="A120:D120"/>
    <mergeCell ref="F121:G121"/>
    <mergeCell ref="L38:L39"/>
    <mergeCell ref="L49:L50"/>
    <mergeCell ref="D112:D114"/>
    <mergeCell ref="C112:C114"/>
    <mergeCell ref="F122:G122"/>
    <mergeCell ref="F123:G123"/>
    <mergeCell ref="K112:K114"/>
    <mergeCell ref="L112:L114"/>
    <mergeCell ref="H112:H114"/>
    <mergeCell ref="I112:I114"/>
    <mergeCell ref="J112:J114"/>
    <mergeCell ref="F112:F114"/>
    <mergeCell ref="G112:G114"/>
  </mergeCells>
  <printOptions/>
  <pageMargins left="0.5902777777777778" right="0.7479166666666667" top="0.43333333333333335" bottom="0.39375" header="0.5118055555555555" footer="0"/>
  <pageSetup fitToHeight="0" fitToWidth="1" horizontalDpi="600" verticalDpi="600" orientation="landscape" paperSize="9" scale="83" r:id="rId1"/>
  <headerFooter alignWithMargins="0">
    <oddFooter>&amp;CStran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80"/>
  <sheetViews>
    <sheetView view="pageBreakPreview" zoomScale="75" zoomScaleNormal="75" zoomScaleSheetLayoutView="75" zoomScalePageLayoutView="0" workbookViewId="0" topLeftCell="A250">
      <selection activeCell="I4" sqref="I4:T278"/>
    </sheetView>
  </sheetViews>
  <sheetFormatPr defaultColWidth="9.00390625" defaultRowHeight="12.75"/>
  <cols>
    <col min="1" max="1" width="9.75390625" style="1" customWidth="1"/>
    <col min="2" max="2" width="16.375" style="1" customWidth="1"/>
    <col min="3" max="3" width="9.375" style="1" customWidth="1"/>
    <col min="4" max="4" width="13.375" style="1" customWidth="1"/>
    <col min="5" max="5" width="24.00390625" style="1" customWidth="1"/>
    <col min="6" max="6" width="25.00390625" style="106" customWidth="1"/>
    <col min="7" max="7" width="12.625" style="1" customWidth="1"/>
    <col min="8" max="8" width="20.00390625" style="1" customWidth="1"/>
    <col min="9" max="9" width="36.00390625" style="4" bestFit="1" customWidth="1"/>
    <col min="10" max="10" width="39.875" style="101" customWidth="1"/>
    <col min="11" max="11" width="40.00390625" style="334" customWidth="1"/>
    <col min="12" max="12" width="15.25390625" style="1" customWidth="1"/>
    <col min="13" max="13" width="3.75390625" style="1" customWidth="1"/>
    <col min="14" max="14" width="8.125" style="107" customWidth="1"/>
    <col min="15" max="16384" width="9.125" style="1" customWidth="1"/>
  </cols>
  <sheetData>
    <row r="1" spans="1:14" ht="35.25" customHeight="1">
      <c r="A1" s="367" t="s">
        <v>201</v>
      </c>
      <c r="B1" s="367"/>
      <c r="C1" s="367"/>
      <c r="D1" s="367"/>
      <c r="E1" s="367"/>
      <c r="F1" s="367"/>
      <c r="G1" s="367"/>
      <c r="H1" s="367"/>
      <c r="I1" s="108"/>
      <c r="N1" s="1"/>
    </row>
    <row r="2" spans="1:14" ht="23.25" customHeight="1">
      <c r="A2" s="109"/>
      <c r="B2" s="109"/>
      <c r="C2" s="109"/>
      <c r="D2" s="109"/>
      <c r="E2" s="109"/>
      <c r="F2" s="110"/>
      <c r="G2" s="109"/>
      <c r="H2" s="109"/>
      <c r="N2" s="109"/>
    </row>
    <row r="3" spans="1:14" ht="21.75" customHeight="1">
      <c r="A3" s="368" t="s">
        <v>397</v>
      </c>
      <c r="B3" s="368"/>
      <c r="C3" s="368"/>
      <c r="D3" s="368"/>
      <c r="E3" s="368"/>
      <c r="F3" s="368"/>
      <c r="G3" s="368"/>
      <c r="H3" s="368"/>
      <c r="N3" s="1"/>
    </row>
    <row r="4" spans="1:20" ht="21.75" customHeight="1" thickBot="1">
      <c r="A4" s="111"/>
      <c r="B4" s="111"/>
      <c r="C4" s="111"/>
      <c r="D4" s="111"/>
      <c r="E4" s="111"/>
      <c r="F4" s="111"/>
      <c r="G4" s="111"/>
      <c r="H4" s="111"/>
      <c r="I4" s="34"/>
      <c r="J4" s="116"/>
      <c r="K4" s="125"/>
      <c r="L4" s="103"/>
      <c r="M4" s="103"/>
      <c r="N4" s="111"/>
      <c r="O4" s="103"/>
      <c r="P4" s="103"/>
      <c r="Q4" s="103"/>
      <c r="R4" s="103"/>
      <c r="S4" s="103"/>
      <c r="T4" s="103"/>
    </row>
    <row r="5" spans="1:20" ht="24.75" customHeight="1" thickBot="1">
      <c r="A5" s="369" t="s">
        <v>1</v>
      </c>
      <c r="B5" s="369"/>
      <c r="C5" s="369"/>
      <c r="D5" s="369"/>
      <c r="E5" s="369"/>
      <c r="F5" s="369"/>
      <c r="G5" s="369"/>
      <c r="H5" s="372"/>
      <c r="I5" s="34"/>
      <c r="J5" s="116"/>
      <c r="K5" s="125"/>
      <c r="L5" s="103"/>
      <c r="M5" s="103"/>
      <c r="N5" s="112"/>
      <c r="O5" s="103"/>
      <c r="P5" s="103"/>
      <c r="Q5" s="103"/>
      <c r="R5" s="103"/>
      <c r="S5" s="103"/>
      <c r="T5" s="103"/>
    </row>
    <row r="6" spans="1:14" s="103" customFormat="1" ht="18" customHeight="1">
      <c r="A6" s="113"/>
      <c r="B6" s="113"/>
      <c r="C6" s="114"/>
      <c r="D6" s="114"/>
      <c r="E6" s="114"/>
      <c r="F6" s="115"/>
      <c r="G6" s="114"/>
      <c r="H6" s="114"/>
      <c r="I6" s="34"/>
      <c r="J6" s="116"/>
      <c r="K6" s="125"/>
      <c r="N6" s="114"/>
    </row>
    <row r="7" spans="1:20" ht="12.75">
      <c r="A7" s="117" t="s">
        <v>2</v>
      </c>
      <c r="G7" s="28"/>
      <c r="H7" s="28"/>
      <c r="I7" s="34"/>
      <c r="J7" s="116"/>
      <c r="K7" s="125"/>
      <c r="L7" s="103"/>
      <c r="M7" s="103"/>
      <c r="N7" s="338"/>
      <c r="O7" s="103"/>
      <c r="P7" s="103"/>
      <c r="Q7" s="103"/>
      <c r="R7" s="103"/>
      <c r="S7" s="103"/>
      <c r="T7" s="103"/>
    </row>
    <row r="8" spans="1:20" ht="38.25">
      <c r="A8" s="13" t="s">
        <v>3</v>
      </c>
      <c r="B8" s="13" t="s">
        <v>96</v>
      </c>
      <c r="C8" s="13" t="s">
        <v>97</v>
      </c>
      <c r="D8" s="13" t="s">
        <v>98</v>
      </c>
      <c r="E8" s="13" t="s">
        <v>99</v>
      </c>
      <c r="F8" s="118" t="s">
        <v>100</v>
      </c>
      <c r="G8" s="13" t="s">
        <v>101</v>
      </c>
      <c r="H8" s="37" t="s">
        <v>11</v>
      </c>
      <c r="I8" s="109"/>
      <c r="J8" s="109"/>
      <c r="K8" s="109"/>
      <c r="L8" s="103"/>
      <c r="M8" s="103"/>
      <c r="N8" s="109"/>
      <c r="O8" s="103"/>
      <c r="P8" s="103"/>
      <c r="Q8" s="103"/>
      <c r="R8" s="103"/>
      <c r="S8" s="103"/>
      <c r="T8" s="103"/>
    </row>
    <row r="9" spans="1:20" s="175" customFormat="1" ht="25.5">
      <c r="A9" s="168">
        <v>1</v>
      </c>
      <c r="B9" s="178" t="s">
        <v>255</v>
      </c>
      <c r="C9" s="168">
        <v>526</v>
      </c>
      <c r="D9" s="168" t="s">
        <v>69</v>
      </c>
      <c r="E9" s="172">
        <v>0</v>
      </c>
      <c r="F9" s="173" t="s">
        <v>256</v>
      </c>
      <c r="G9" s="174" t="s">
        <v>16</v>
      </c>
      <c r="H9" s="373" t="s">
        <v>257</v>
      </c>
      <c r="I9" s="398"/>
      <c r="J9" s="399"/>
      <c r="K9" s="400"/>
      <c r="L9" s="401"/>
      <c r="M9" s="401"/>
      <c r="N9" s="402"/>
      <c r="O9" s="401"/>
      <c r="P9" s="401"/>
      <c r="Q9" s="401"/>
      <c r="R9" s="401"/>
      <c r="S9" s="401"/>
      <c r="T9" s="401"/>
    </row>
    <row r="10" spans="1:20" ht="38.25">
      <c r="A10" s="168">
        <v>2</v>
      </c>
      <c r="B10" s="119" t="s">
        <v>102</v>
      </c>
      <c r="C10" s="14">
        <v>9</v>
      </c>
      <c r="D10" s="14" t="s">
        <v>47</v>
      </c>
      <c r="E10" s="120">
        <v>17.33</v>
      </c>
      <c r="F10" s="30" t="s">
        <v>103</v>
      </c>
      <c r="G10" s="20" t="s">
        <v>104</v>
      </c>
      <c r="H10" s="374" t="s">
        <v>18</v>
      </c>
      <c r="I10" s="34"/>
      <c r="J10" s="116"/>
      <c r="K10" s="125"/>
      <c r="L10" s="103"/>
      <c r="M10" s="103"/>
      <c r="N10" s="50"/>
      <c r="O10" s="103"/>
      <c r="P10" s="103"/>
      <c r="Q10" s="103"/>
      <c r="R10" s="103"/>
      <c r="S10" s="103"/>
      <c r="T10" s="103"/>
    </row>
    <row r="11" spans="1:20" ht="89.25">
      <c r="A11" s="168">
        <v>3</v>
      </c>
      <c r="B11" s="119" t="s">
        <v>106</v>
      </c>
      <c r="C11" s="14" t="s">
        <v>107</v>
      </c>
      <c r="D11" s="14" t="s">
        <v>47</v>
      </c>
      <c r="E11" s="120">
        <v>3506.72</v>
      </c>
      <c r="F11" s="30" t="s">
        <v>105</v>
      </c>
      <c r="G11" s="20" t="s">
        <v>16</v>
      </c>
      <c r="H11" s="374" t="s">
        <v>18</v>
      </c>
      <c r="I11" s="34"/>
      <c r="J11" s="403"/>
      <c r="K11" s="125"/>
      <c r="L11" s="103"/>
      <c r="M11" s="103"/>
      <c r="N11" s="50"/>
      <c r="O11" s="103"/>
      <c r="P11" s="103"/>
      <c r="Q11" s="103"/>
      <c r="R11" s="103"/>
      <c r="S11" s="103"/>
      <c r="T11" s="103"/>
    </row>
    <row r="12" spans="1:20" s="69" customFormat="1" ht="18" customHeight="1">
      <c r="A12" s="168">
        <v>4</v>
      </c>
      <c r="B12" s="67" t="s">
        <v>370</v>
      </c>
      <c r="C12" s="129">
        <v>149</v>
      </c>
      <c r="D12" s="129" t="s">
        <v>47</v>
      </c>
      <c r="E12" s="246">
        <f>2985.96+1368</f>
        <v>4353.96</v>
      </c>
      <c r="F12" s="130" t="s">
        <v>109</v>
      </c>
      <c r="G12" s="131" t="s">
        <v>16</v>
      </c>
      <c r="H12" s="375" t="s">
        <v>18</v>
      </c>
      <c r="I12" s="81"/>
      <c r="J12" s="404"/>
      <c r="K12" s="405"/>
      <c r="L12" s="406"/>
      <c r="M12" s="406"/>
      <c r="N12" s="407"/>
      <c r="O12" s="406"/>
      <c r="P12" s="406"/>
      <c r="Q12" s="406"/>
      <c r="R12" s="406"/>
      <c r="S12" s="406"/>
      <c r="T12" s="406"/>
    </row>
    <row r="13" spans="1:20" ht="25.5" customHeight="1">
      <c r="A13" s="168">
        <v>5</v>
      </c>
      <c r="B13" s="18" t="s">
        <v>110</v>
      </c>
      <c r="C13" s="122">
        <v>66</v>
      </c>
      <c r="D13" s="18" t="s">
        <v>47</v>
      </c>
      <c r="E13" s="370">
        <f>264*16</f>
        <v>4224</v>
      </c>
      <c r="F13" s="371" t="s">
        <v>111</v>
      </c>
      <c r="G13" s="20" t="s">
        <v>16</v>
      </c>
      <c r="H13" s="374" t="s">
        <v>23</v>
      </c>
      <c r="I13" s="408"/>
      <c r="J13" s="409"/>
      <c r="K13" s="410"/>
      <c r="L13" s="103"/>
      <c r="M13" s="103"/>
      <c r="N13" s="50"/>
      <c r="O13" s="103"/>
      <c r="P13" s="103"/>
      <c r="Q13" s="103"/>
      <c r="R13" s="103"/>
      <c r="S13" s="103"/>
      <c r="T13" s="103"/>
    </row>
    <row r="14" spans="1:20" ht="12.75">
      <c r="A14" s="168">
        <v>6</v>
      </c>
      <c r="B14" s="123" t="s">
        <v>112</v>
      </c>
      <c r="C14" s="122">
        <v>55</v>
      </c>
      <c r="D14" s="18" t="s">
        <v>47</v>
      </c>
      <c r="E14" s="370"/>
      <c r="F14" s="371"/>
      <c r="G14" s="20" t="s">
        <v>16</v>
      </c>
      <c r="H14" s="374" t="s">
        <v>23</v>
      </c>
      <c r="I14" s="408"/>
      <c r="J14" s="409"/>
      <c r="K14" s="410"/>
      <c r="L14" s="103"/>
      <c r="M14" s="103"/>
      <c r="N14" s="50"/>
      <c r="O14" s="103"/>
      <c r="P14" s="103"/>
      <c r="Q14" s="103"/>
      <c r="R14" s="103"/>
      <c r="S14" s="103"/>
      <c r="T14" s="103"/>
    </row>
    <row r="15" spans="1:20" ht="12.75">
      <c r="A15" s="168">
        <v>7</v>
      </c>
      <c r="B15" s="123" t="s">
        <v>113</v>
      </c>
      <c r="C15" s="122">
        <v>31</v>
      </c>
      <c r="D15" s="18" t="s">
        <v>47</v>
      </c>
      <c r="E15" s="370"/>
      <c r="F15" s="371"/>
      <c r="G15" s="20" t="s">
        <v>16</v>
      </c>
      <c r="H15" s="374" t="s">
        <v>23</v>
      </c>
      <c r="I15" s="408"/>
      <c r="J15" s="409"/>
      <c r="K15" s="410"/>
      <c r="L15" s="103"/>
      <c r="M15" s="103"/>
      <c r="N15" s="50"/>
      <c r="O15" s="103"/>
      <c r="P15" s="103"/>
      <c r="Q15" s="103"/>
      <c r="R15" s="103"/>
      <c r="S15" s="103"/>
      <c r="T15" s="103"/>
    </row>
    <row r="16" spans="1:20" ht="12.75">
      <c r="A16" s="168">
        <v>8</v>
      </c>
      <c r="B16" s="123" t="s">
        <v>114</v>
      </c>
      <c r="C16" s="122">
        <v>112</v>
      </c>
      <c r="D16" s="18" t="s">
        <v>47</v>
      </c>
      <c r="E16" s="370"/>
      <c r="F16" s="371"/>
      <c r="G16" s="20" t="s">
        <v>16</v>
      </c>
      <c r="H16" s="374" t="s">
        <v>23</v>
      </c>
      <c r="I16" s="408"/>
      <c r="J16" s="409"/>
      <c r="K16" s="410"/>
      <c r="L16" s="103"/>
      <c r="M16" s="103"/>
      <c r="N16" s="50"/>
      <c r="O16" s="103"/>
      <c r="P16" s="103"/>
      <c r="Q16" s="103"/>
      <c r="R16" s="103"/>
      <c r="S16" s="103"/>
      <c r="T16" s="103"/>
    </row>
    <row r="17" spans="1:20" s="154" customFormat="1" ht="63.75">
      <c r="A17" s="168">
        <v>9</v>
      </c>
      <c r="B17" s="154" t="s">
        <v>115</v>
      </c>
      <c r="C17" s="154">
        <f>48+43+49+27+90+37+17</f>
        <v>311</v>
      </c>
      <c r="D17" s="154" t="s">
        <v>116</v>
      </c>
      <c r="E17" s="96">
        <f>311*6</f>
        <v>1866</v>
      </c>
      <c r="F17" s="154" t="s">
        <v>117</v>
      </c>
      <c r="G17" s="154" t="s">
        <v>16</v>
      </c>
      <c r="H17" s="376" t="s">
        <v>23</v>
      </c>
      <c r="I17" s="411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</row>
    <row r="18" spans="1:20" s="154" customFormat="1" ht="63.75">
      <c r="A18" s="168">
        <v>10</v>
      </c>
      <c r="B18" s="154" t="s">
        <v>118</v>
      </c>
      <c r="C18" s="154">
        <v>631</v>
      </c>
      <c r="D18" s="154" t="s">
        <v>116</v>
      </c>
      <c r="E18" s="96">
        <f>631*12</f>
        <v>7572</v>
      </c>
      <c r="F18" s="154" t="s">
        <v>117</v>
      </c>
      <c r="G18" s="154" t="s">
        <v>119</v>
      </c>
      <c r="H18" s="376" t="s">
        <v>23</v>
      </c>
      <c r="I18" s="411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</row>
    <row r="19" spans="1:20" s="156" customFormat="1" ht="38.25">
      <c r="A19" s="168">
        <v>11</v>
      </c>
      <c r="B19" s="66" t="s">
        <v>120</v>
      </c>
      <c r="C19" s="66">
        <f>294+164</f>
        <v>458</v>
      </c>
      <c r="D19" s="66" t="s">
        <v>121</v>
      </c>
      <c r="E19" s="96">
        <f>19.26*C19</f>
        <v>8821.08</v>
      </c>
      <c r="F19" s="66" t="s">
        <v>122</v>
      </c>
      <c r="G19" s="131" t="s">
        <v>16</v>
      </c>
      <c r="H19" s="203" t="s">
        <v>23</v>
      </c>
      <c r="I19" s="413"/>
      <c r="J19" s="78"/>
      <c r="K19" s="78"/>
      <c r="L19" s="414"/>
      <c r="M19" s="414"/>
      <c r="N19" s="78"/>
      <c r="O19" s="414"/>
      <c r="P19" s="414"/>
      <c r="Q19" s="414"/>
      <c r="R19" s="414"/>
      <c r="S19" s="414"/>
      <c r="T19" s="414"/>
    </row>
    <row r="20" spans="1:20" s="175" customFormat="1" ht="25.5">
      <c r="A20" s="168">
        <v>12</v>
      </c>
      <c r="B20" s="178" t="s">
        <v>133</v>
      </c>
      <c r="C20" s="168">
        <v>77</v>
      </c>
      <c r="D20" s="168" t="s">
        <v>108</v>
      </c>
      <c r="E20" s="172">
        <f>C20*30</f>
        <v>2310</v>
      </c>
      <c r="F20" s="173" t="s">
        <v>134</v>
      </c>
      <c r="G20" s="174" t="s">
        <v>16</v>
      </c>
      <c r="H20" s="373" t="s">
        <v>23</v>
      </c>
      <c r="I20" s="398"/>
      <c r="J20" s="400"/>
      <c r="K20" s="400"/>
      <c r="L20" s="401"/>
      <c r="M20" s="401"/>
      <c r="N20" s="402"/>
      <c r="O20" s="401"/>
      <c r="P20" s="401"/>
      <c r="Q20" s="401"/>
      <c r="R20" s="401"/>
      <c r="S20" s="401"/>
      <c r="T20" s="401"/>
    </row>
    <row r="21" spans="1:20" s="175" customFormat="1" ht="25.5">
      <c r="A21" s="168">
        <v>13</v>
      </c>
      <c r="B21" s="178" t="s">
        <v>135</v>
      </c>
      <c r="C21" s="168">
        <v>15</v>
      </c>
      <c r="D21" s="168" t="s">
        <v>108</v>
      </c>
      <c r="E21" s="172">
        <f>C21*30</f>
        <v>450</v>
      </c>
      <c r="F21" s="173" t="s">
        <v>134</v>
      </c>
      <c r="G21" s="174" t="s">
        <v>16</v>
      </c>
      <c r="H21" s="373" t="s">
        <v>23</v>
      </c>
      <c r="I21" s="398"/>
      <c r="J21" s="400"/>
      <c r="K21" s="400"/>
      <c r="L21" s="401"/>
      <c r="M21" s="401"/>
      <c r="N21" s="402"/>
      <c r="O21" s="401"/>
      <c r="P21" s="401"/>
      <c r="Q21" s="401"/>
      <c r="R21" s="401"/>
      <c r="S21" s="401"/>
      <c r="T21" s="401"/>
    </row>
    <row r="22" spans="1:20" s="175" customFormat="1" ht="27" customHeight="1">
      <c r="A22" s="168">
        <v>14</v>
      </c>
      <c r="B22" s="178" t="s">
        <v>136</v>
      </c>
      <c r="C22" s="168">
        <v>46</v>
      </c>
      <c r="D22" s="168" t="s">
        <v>108</v>
      </c>
      <c r="E22" s="172">
        <f>C22*30</f>
        <v>1380</v>
      </c>
      <c r="F22" s="173" t="s">
        <v>134</v>
      </c>
      <c r="G22" s="174" t="s">
        <v>16</v>
      </c>
      <c r="H22" s="373" t="s">
        <v>23</v>
      </c>
      <c r="I22" s="398"/>
      <c r="J22" s="400"/>
      <c r="K22" s="400"/>
      <c r="L22" s="401"/>
      <c r="M22" s="401"/>
      <c r="N22" s="402"/>
      <c r="O22" s="401"/>
      <c r="P22" s="401"/>
      <c r="Q22" s="401"/>
      <c r="R22" s="401"/>
      <c r="S22" s="401"/>
      <c r="T22" s="401"/>
    </row>
    <row r="23" spans="1:20" s="69" customFormat="1" ht="33.75" customHeight="1">
      <c r="A23" s="168">
        <v>15</v>
      </c>
      <c r="B23" s="119" t="s">
        <v>348</v>
      </c>
      <c r="C23" s="14">
        <v>5317</v>
      </c>
      <c r="D23" s="14" t="s">
        <v>108</v>
      </c>
      <c r="E23" s="120">
        <f>162168.5/2</f>
        <v>81084.25</v>
      </c>
      <c r="F23" s="30" t="s">
        <v>229</v>
      </c>
      <c r="G23" s="174" t="s">
        <v>349</v>
      </c>
      <c r="H23" s="374" t="s">
        <v>23</v>
      </c>
      <c r="I23" s="34"/>
      <c r="J23" s="125"/>
      <c r="K23" s="125"/>
      <c r="L23" s="415"/>
      <c r="M23" s="415"/>
      <c r="N23" s="50"/>
      <c r="O23" s="406"/>
      <c r="P23" s="406"/>
      <c r="Q23" s="406"/>
      <c r="R23" s="406"/>
      <c r="S23" s="406"/>
      <c r="T23" s="406"/>
    </row>
    <row r="24" spans="1:20" s="175" customFormat="1" ht="27" customHeight="1">
      <c r="A24" s="168">
        <v>16</v>
      </c>
      <c r="B24" s="178" t="s">
        <v>137</v>
      </c>
      <c r="C24" s="168">
        <v>12</v>
      </c>
      <c r="D24" s="168" t="s">
        <v>108</v>
      </c>
      <c r="E24" s="172">
        <v>360</v>
      </c>
      <c r="F24" s="173" t="s">
        <v>134</v>
      </c>
      <c r="G24" s="174" t="s">
        <v>16</v>
      </c>
      <c r="H24" s="373" t="s">
        <v>18</v>
      </c>
      <c r="I24" s="398"/>
      <c r="J24" s="400"/>
      <c r="K24" s="400"/>
      <c r="L24" s="401"/>
      <c r="M24" s="401"/>
      <c r="N24" s="402"/>
      <c r="O24" s="401"/>
      <c r="P24" s="401"/>
      <c r="Q24" s="401"/>
      <c r="R24" s="401"/>
      <c r="S24" s="401"/>
      <c r="T24" s="401"/>
    </row>
    <row r="25" spans="1:20" s="69" customFormat="1" ht="38.25">
      <c r="A25" s="168">
        <v>17</v>
      </c>
      <c r="B25" s="153" t="s">
        <v>123</v>
      </c>
      <c r="C25" s="66">
        <v>8</v>
      </c>
      <c r="D25" s="66" t="s">
        <v>22</v>
      </c>
      <c r="E25" s="96">
        <f>8*12</f>
        <v>96</v>
      </c>
      <c r="F25" s="154" t="s">
        <v>117</v>
      </c>
      <c r="G25" s="131" t="s">
        <v>16</v>
      </c>
      <c r="H25" s="375" t="s">
        <v>23</v>
      </c>
      <c r="I25" s="81"/>
      <c r="J25" s="78"/>
      <c r="K25" s="416"/>
      <c r="L25" s="406"/>
      <c r="M25" s="406"/>
      <c r="N25" s="407"/>
      <c r="O25" s="406"/>
      <c r="P25" s="406"/>
      <c r="Q25" s="406"/>
      <c r="R25" s="406"/>
      <c r="S25" s="406"/>
      <c r="T25" s="406"/>
    </row>
    <row r="26" spans="1:20" s="69" customFormat="1" ht="38.25">
      <c r="A26" s="168">
        <v>18</v>
      </c>
      <c r="B26" s="153" t="s">
        <v>124</v>
      </c>
      <c r="C26" s="66">
        <v>28</v>
      </c>
      <c r="D26" s="66" t="s">
        <v>22</v>
      </c>
      <c r="E26" s="96">
        <f>28*12</f>
        <v>336</v>
      </c>
      <c r="F26" s="154" t="s">
        <v>117</v>
      </c>
      <c r="G26" s="131" t="s">
        <v>16</v>
      </c>
      <c r="H26" s="375" t="s">
        <v>23</v>
      </c>
      <c r="I26" s="81"/>
      <c r="J26" s="78"/>
      <c r="K26" s="416"/>
      <c r="L26" s="406"/>
      <c r="M26" s="406"/>
      <c r="N26" s="407"/>
      <c r="O26" s="406"/>
      <c r="P26" s="406"/>
      <c r="Q26" s="406"/>
      <c r="R26" s="406"/>
      <c r="S26" s="406"/>
      <c r="T26" s="406"/>
    </row>
    <row r="27" spans="1:20" s="69" customFormat="1" ht="38.25">
      <c r="A27" s="168">
        <v>19</v>
      </c>
      <c r="B27" s="153" t="s">
        <v>125</v>
      </c>
      <c r="C27" s="66">
        <v>17</v>
      </c>
      <c r="D27" s="66" t="s">
        <v>22</v>
      </c>
      <c r="E27" s="96">
        <f>17*12</f>
        <v>204</v>
      </c>
      <c r="F27" s="154" t="s">
        <v>117</v>
      </c>
      <c r="G27" s="131" t="s">
        <v>16</v>
      </c>
      <c r="H27" s="375" t="s">
        <v>23</v>
      </c>
      <c r="I27" s="81"/>
      <c r="J27" s="78"/>
      <c r="K27" s="416"/>
      <c r="L27" s="406"/>
      <c r="M27" s="406"/>
      <c r="N27" s="407"/>
      <c r="O27" s="406"/>
      <c r="P27" s="406"/>
      <c r="Q27" s="406"/>
      <c r="R27" s="406"/>
      <c r="S27" s="406"/>
      <c r="T27" s="406"/>
    </row>
    <row r="28" spans="1:20" s="159" customFormat="1" ht="38.25">
      <c r="A28" s="168">
        <v>20</v>
      </c>
      <c r="B28" s="157" t="s">
        <v>126</v>
      </c>
      <c r="C28" s="157">
        <v>11</v>
      </c>
      <c r="D28" s="66" t="s">
        <v>22</v>
      </c>
      <c r="E28" s="158">
        <f>11*12</f>
        <v>132</v>
      </c>
      <c r="F28" s="154" t="s">
        <v>117</v>
      </c>
      <c r="G28" s="131" t="s">
        <v>16</v>
      </c>
      <c r="H28" s="377" t="s">
        <v>14</v>
      </c>
      <c r="I28" s="413"/>
      <c r="J28" s="78"/>
      <c r="K28" s="416"/>
      <c r="L28" s="417"/>
      <c r="M28" s="417"/>
      <c r="N28" s="417"/>
      <c r="O28" s="417"/>
      <c r="P28" s="417"/>
      <c r="Q28" s="417"/>
      <c r="R28" s="417"/>
      <c r="S28" s="417"/>
      <c r="T28" s="417"/>
    </row>
    <row r="29" spans="1:20" s="66" customFormat="1" ht="38.25">
      <c r="A29" s="168">
        <v>21</v>
      </c>
      <c r="B29" s="66" t="s">
        <v>127</v>
      </c>
      <c r="C29" s="66">
        <v>3</v>
      </c>
      <c r="D29" s="66" t="s">
        <v>22</v>
      </c>
      <c r="E29" s="131">
        <f>3*12</f>
        <v>36</v>
      </c>
      <c r="F29" s="154" t="s">
        <v>117</v>
      </c>
      <c r="G29" s="131" t="s">
        <v>16</v>
      </c>
      <c r="H29" s="375" t="s">
        <v>41</v>
      </c>
      <c r="I29" s="418"/>
      <c r="J29" s="78"/>
      <c r="K29" s="416"/>
      <c r="L29" s="78"/>
      <c r="M29" s="78"/>
      <c r="N29" s="78"/>
      <c r="O29" s="78"/>
      <c r="P29" s="78"/>
      <c r="Q29" s="78"/>
      <c r="R29" s="78"/>
      <c r="S29" s="78"/>
      <c r="T29" s="78"/>
    </row>
    <row r="30" spans="1:20" s="66" customFormat="1" ht="38.25">
      <c r="A30" s="168">
        <v>22</v>
      </c>
      <c r="B30" s="66" t="s">
        <v>128</v>
      </c>
      <c r="C30" s="66">
        <v>1</v>
      </c>
      <c r="D30" s="66" t="s">
        <v>22</v>
      </c>
      <c r="E30" s="131">
        <f>12</f>
        <v>12</v>
      </c>
      <c r="F30" s="154" t="s">
        <v>117</v>
      </c>
      <c r="G30" s="131" t="s">
        <v>16</v>
      </c>
      <c r="H30" s="375" t="s">
        <v>41</v>
      </c>
      <c r="I30" s="418"/>
      <c r="J30" s="78"/>
      <c r="K30" s="416"/>
      <c r="L30" s="78"/>
      <c r="M30" s="78"/>
      <c r="N30" s="78"/>
      <c r="O30" s="78"/>
      <c r="P30" s="78"/>
      <c r="Q30" s="78"/>
      <c r="R30" s="78"/>
      <c r="S30" s="78"/>
      <c r="T30" s="78"/>
    </row>
    <row r="31" spans="1:20" ht="25.5">
      <c r="A31" s="168">
        <v>23</v>
      </c>
      <c r="B31" s="18" t="s">
        <v>129</v>
      </c>
      <c r="C31" s="122">
        <v>30</v>
      </c>
      <c r="D31" s="18" t="s">
        <v>17</v>
      </c>
      <c r="E31" s="120">
        <f>30*34.67-229</f>
        <v>811.1000000000001</v>
      </c>
      <c r="F31" s="30" t="s">
        <v>130</v>
      </c>
      <c r="G31" s="20" t="s">
        <v>20</v>
      </c>
      <c r="H31" s="374" t="s">
        <v>18</v>
      </c>
      <c r="I31" s="110"/>
      <c r="J31" s="116"/>
      <c r="K31" s="410"/>
      <c r="L31" s="103"/>
      <c r="M31" s="103"/>
      <c r="N31" s="50"/>
      <c r="O31" s="103"/>
      <c r="P31" s="103"/>
      <c r="Q31" s="103"/>
      <c r="R31" s="103"/>
      <c r="S31" s="103"/>
      <c r="T31" s="103"/>
    </row>
    <row r="32" spans="1:20" s="69" customFormat="1" ht="25.5">
      <c r="A32" s="168">
        <v>24</v>
      </c>
      <c r="B32" s="133" t="s">
        <v>131</v>
      </c>
      <c r="C32" s="155">
        <v>200</v>
      </c>
      <c r="D32" s="66" t="s">
        <v>17</v>
      </c>
      <c r="E32" s="96">
        <v>6930</v>
      </c>
      <c r="F32" s="160" t="s">
        <v>132</v>
      </c>
      <c r="G32" s="131" t="s">
        <v>16</v>
      </c>
      <c r="H32" s="375" t="s">
        <v>18</v>
      </c>
      <c r="I32" s="81"/>
      <c r="J32" s="404"/>
      <c r="K32" s="419"/>
      <c r="L32" s="406"/>
      <c r="M32" s="406"/>
      <c r="N32" s="420"/>
      <c r="O32" s="406"/>
      <c r="P32" s="406"/>
      <c r="Q32" s="406"/>
      <c r="R32" s="406"/>
      <c r="S32" s="406"/>
      <c r="T32" s="406"/>
    </row>
    <row r="33" spans="1:20" s="69" customFormat="1" ht="51">
      <c r="A33" s="168">
        <v>25</v>
      </c>
      <c r="B33" s="264" t="s">
        <v>363</v>
      </c>
      <c r="C33" s="129">
        <f>2542+1000</f>
        <v>3542</v>
      </c>
      <c r="D33" s="129" t="s">
        <v>258</v>
      </c>
      <c r="E33" s="96">
        <f>C33*37*1.22</f>
        <v>159885.88</v>
      </c>
      <c r="F33" s="130" t="s">
        <v>259</v>
      </c>
      <c r="G33" s="68" t="s">
        <v>20</v>
      </c>
      <c r="H33" s="375" t="s">
        <v>18</v>
      </c>
      <c r="I33" s="81"/>
      <c r="J33" s="416"/>
      <c r="K33" s="405"/>
      <c r="L33" s="406"/>
      <c r="M33" s="406"/>
      <c r="N33" s="134"/>
      <c r="O33" s="406"/>
      <c r="P33" s="406"/>
      <c r="Q33" s="406"/>
      <c r="R33" s="406"/>
      <c r="S33" s="406"/>
      <c r="T33" s="406"/>
    </row>
    <row r="34" spans="1:20" ht="25.5">
      <c r="A34" s="168">
        <v>26</v>
      </c>
      <c r="B34" s="204" t="s">
        <v>354</v>
      </c>
      <c r="C34" s="14">
        <f>24+2</f>
        <v>26</v>
      </c>
      <c r="D34" s="14" t="s">
        <v>357</v>
      </c>
      <c r="E34" s="30">
        <f>26*34</f>
        <v>884</v>
      </c>
      <c r="F34" s="30" t="s">
        <v>355</v>
      </c>
      <c r="G34" s="20" t="s">
        <v>16</v>
      </c>
      <c r="H34" s="374" t="s">
        <v>14</v>
      </c>
      <c r="I34" s="34"/>
      <c r="J34" s="125"/>
      <c r="K34" s="125"/>
      <c r="L34" s="103"/>
      <c r="M34" s="103"/>
      <c r="N34" s="50"/>
      <c r="O34" s="103"/>
      <c r="P34" s="103"/>
      <c r="Q34" s="103"/>
      <c r="R34" s="103"/>
      <c r="S34" s="103"/>
      <c r="T34" s="103"/>
    </row>
    <row r="35" spans="1:20" ht="46.5" customHeight="1">
      <c r="A35" s="168">
        <v>27</v>
      </c>
      <c r="B35" s="204" t="s">
        <v>356</v>
      </c>
      <c r="C35" s="14">
        <v>141</v>
      </c>
      <c r="D35" s="14" t="s">
        <v>358</v>
      </c>
      <c r="E35" s="30">
        <f>141*18</f>
        <v>2538</v>
      </c>
      <c r="F35" s="30" t="s">
        <v>355</v>
      </c>
      <c r="G35" s="20" t="s">
        <v>16</v>
      </c>
      <c r="H35" s="374" t="s">
        <v>18</v>
      </c>
      <c r="I35" s="34"/>
      <c r="J35" s="125"/>
      <c r="K35" s="125"/>
      <c r="L35" s="103"/>
      <c r="M35" s="103"/>
      <c r="N35" s="50"/>
      <c r="O35" s="103"/>
      <c r="P35" s="103"/>
      <c r="Q35" s="103"/>
      <c r="R35" s="103"/>
      <c r="S35" s="103"/>
      <c r="T35" s="103"/>
    </row>
    <row r="36" spans="1:20" s="244" customFormat="1" ht="66.75" customHeight="1">
      <c r="A36" s="168">
        <v>28</v>
      </c>
      <c r="B36" s="285" t="s">
        <v>419</v>
      </c>
      <c r="C36" s="234">
        <v>1000</v>
      </c>
      <c r="D36" s="234" t="s">
        <v>420</v>
      </c>
      <c r="E36" s="236">
        <v>0</v>
      </c>
      <c r="F36" s="236" t="s">
        <v>445</v>
      </c>
      <c r="G36" s="243" t="s">
        <v>20</v>
      </c>
      <c r="H36" s="378" t="s">
        <v>18</v>
      </c>
      <c r="I36" s="421"/>
      <c r="J36" s="422"/>
      <c r="K36" s="422"/>
      <c r="L36" s="423"/>
      <c r="M36" s="423"/>
      <c r="N36" s="311"/>
      <c r="O36" s="423"/>
      <c r="P36" s="423"/>
      <c r="Q36" s="423"/>
      <c r="R36" s="423"/>
      <c r="S36" s="423"/>
      <c r="T36" s="423"/>
    </row>
    <row r="37" spans="1:20" s="244" customFormat="1" ht="114.75">
      <c r="A37" s="168">
        <v>29</v>
      </c>
      <c r="B37" s="314" t="s">
        <v>426</v>
      </c>
      <c r="C37" s="315">
        <v>4000</v>
      </c>
      <c r="D37" s="315" t="s">
        <v>47</v>
      </c>
      <c r="E37" s="316">
        <v>0</v>
      </c>
      <c r="F37" s="308" t="s">
        <v>425</v>
      </c>
      <c r="G37" s="317" t="s">
        <v>20</v>
      </c>
      <c r="H37" s="379" t="s">
        <v>18</v>
      </c>
      <c r="I37" s="421"/>
      <c r="J37" s="422"/>
      <c r="K37" s="302"/>
      <c r="L37" s="423"/>
      <c r="M37" s="423"/>
      <c r="N37" s="311"/>
      <c r="O37" s="423"/>
      <c r="P37" s="423"/>
      <c r="Q37" s="423"/>
      <c r="R37" s="423"/>
      <c r="S37" s="423"/>
      <c r="T37" s="423"/>
    </row>
    <row r="38" spans="1:20" s="244" customFormat="1" ht="38.25">
      <c r="A38" s="168">
        <v>30</v>
      </c>
      <c r="B38" s="318" t="s">
        <v>456</v>
      </c>
      <c r="C38" s="288">
        <v>3620</v>
      </c>
      <c r="D38" s="288" t="s">
        <v>457</v>
      </c>
      <c r="E38" s="319">
        <v>0</v>
      </c>
      <c r="F38" s="249" t="s">
        <v>458</v>
      </c>
      <c r="G38" s="320" t="s">
        <v>16</v>
      </c>
      <c r="H38" s="380" t="s">
        <v>18</v>
      </c>
      <c r="I38" s="421"/>
      <c r="J38" s="422"/>
      <c r="K38" s="302"/>
      <c r="L38" s="423"/>
      <c r="M38" s="423"/>
      <c r="N38" s="311"/>
      <c r="O38" s="423"/>
      <c r="P38" s="423"/>
      <c r="Q38" s="423"/>
      <c r="R38" s="423"/>
      <c r="S38" s="423"/>
      <c r="T38" s="423"/>
    </row>
    <row r="39" spans="1:20" ht="24.75" customHeight="1">
      <c r="A39" s="38"/>
      <c r="B39" s="45"/>
      <c r="C39" s="45"/>
      <c r="D39" s="45" t="s">
        <v>52</v>
      </c>
      <c r="E39" s="207">
        <f>SUM(E9:E35)</f>
        <v>287810.32</v>
      </c>
      <c r="F39" s="208"/>
      <c r="G39" s="209"/>
      <c r="H39" s="381"/>
      <c r="I39" s="34"/>
      <c r="J39" s="116"/>
      <c r="K39" s="125"/>
      <c r="L39" s="103"/>
      <c r="M39" s="103"/>
      <c r="N39" s="109"/>
      <c r="O39" s="103"/>
      <c r="P39" s="103"/>
      <c r="Q39" s="103"/>
      <c r="R39" s="103"/>
      <c r="S39" s="103"/>
      <c r="T39" s="103"/>
    </row>
    <row r="40" spans="1:20" ht="12.75">
      <c r="A40" s="52"/>
      <c r="B40" s="23"/>
      <c r="C40" s="23"/>
      <c r="D40" s="23"/>
      <c r="E40" s="24"/>
      <c r="F40" s="110"/>
      <c r="G40" s="26"/>
      <c r="H40" s="26"/>
      <c r="I40" s="34"/>
      <c r="J40" s="116"/>
      <c r="K40" s="125"/>
      <c r="L40" s="103"/>
      <c r="M40" s="103"/>
      <c r="N40" s="109"/>
      <c r="O40" s="103"/>
      <c r="P40" s="103"/>
      <c r="Q40" s="103"/>
      <c r="R40" s="103"/>
      <c r="S40" s="103"/>
      <c r="T40" s="103"/>
    </row>
    <row r="41" spans="1:20" ht="12.75">
      <c r="A41" s="117" t="s">
        <v>138</v>
      </c>
      <c r="G41" s="28"/>
      <c r="H41" s="28"/>
      <c r="I41" s="34"/>
      <c r="J41" s="116"/>
      <c r="K41" s="125"/>
      <c r="L41" s="103"/>
      <c r="M41" s="103"/>
      <c r="N41" s="338"/>
      <c r="O41" s="103"/>
      <c r="P41" s="103"/>
      <c r="Q41" s="103"/>
      <c r="R41" s="103"/>
      <c r="S41" s="103"/>
      <c r="T41" s="103"/>
    </row>
    <row r="42" spans="1:20" ht="38.25">
      <c r="A42" s="15" t="s">
        <v>139</v>
      </c>
      <c r="B42" s="13" t="s">
        <v>96</v>
      </c>
      <c r="C42" s="13" t="s">
        <v>97</v>
      </c>
      <c r="D42" s="13" t="s">
        <v>98</v>
      </c>
      <c r="E42" s="13" t="s">
        <v>99</v>
      </c>
      <c r="F42" s="118" t="s">
        <v>100</v>
      </c>
      <c r="G42" s="13" t="s">
        <v>101</v>
      </c>
      <c r="H42" s="37" t="s">
        <v>11</v>
      </c>
      <c r="I42" s="109"/>
      <c r="J42" s="109"/>
      <c r="K42" s="109"/>
      <c r="L42" s="103"/>
      <c r="M42" s="103"/>
      <c r="N42" s="109"/>
      <c r="O42" s="103"/>
      <c r="P42" s="103"/>
      <c r="Q42" s="103"/>
      <c r="R42" s="103"/>
      <c r="S42" s="103"/>
      <c r="T42" s="103"/>
    </row>
    <row r="43" spans="1:20" ht="25.5">
      <c r="A43" s="14">
        <v>1</v>
      </c>
      <c r="B43" s="124" t="s">
        <v>140</v>
      </c>
      <c r="C43" s="65">
        <v>208</v>
      </c>
      <c r="D43" s="18" t="s">
        <v>47</v>
      </c>
      <c r="E43" s="120">
        <f>208*11</f>
        <v>2288</v>
      </c>
      <c r="F43" s="30" t="s">
        <v>141</v>
      </c>
      <c r="G43" s="57" t="s">
        <v>16</v>
      </c>
      <c r="H43" s="374"/>
      <c r="I43" s="34"/>
      <c r="J43" s="116"/>
      <c r="K43" s="125"/>
      <c r="L43" s="103"/>
      <c r="M43" s="424"/>
      <c r="N43" s="50"/>
      <c r="O43" s="103"/>
      <c r="P43" s="103"/>
      <c r="Q43" s="103"/>
      <c r="R43" s="103"/>
      <c r="S43" s="103"/>
      <c r="T43" s="103"/>
    </row>
    <row r="44" spans="1:20" ht="25.5">
      <c r="A44" s="14">
        <v>2</v>
      </c>
      <c r="B44" s="124" t="s">
        <v>142</v>
      </c>
      <c r="C44" s="65">
        <v>44</v>
      </c>
      <c r="D44" s="18" t="s">
        <v>47</v>
      </c>
      <c r="E44" s="120">
        <f>44*11</f>
        <v>484</v>
      </c>
      <c r="F44" s="30" t="s">
        <v>141</v>
      </c>
      <c r="G44" s="57" t="s">
        <v>16</v>
      </c>
      <c r="H44" s="374"/>
      <c r="I44" s="34"/>
      <c r="J44" s="116"/>
      <c r="K44" s="125"/>
      <c r="L44" s="103"/>
      <c r="M44" s="424"/>
      <c r="N44" s="50"/>
      <c r="O44" s="103"/>
      <c r="P44" s="103"/>
      <c r="Q44" s="103"/>
      <c r="R44" s="103"/>
      <c r="S44" s="103"/>
      <c r="T44" s="103"/>
    </row>
    <row r="45" spans="1:20" ht="25.5">
      <c r="A45" s="14">
        <v>3</v>
      </c>
      <c r="B45" s="124" t="s">
        <v>143</v>
      </c>
      <c r="C45" s="65">
        <v>32</v>
      </c>
      <c r="D45" s="18" t="s">
        <v>47</v>
      </c>
      <c r="E45" s="120">
        <f>32*11</f>
        <v>352</v>
      </c>
      <c r="F45" s="30" t="s">
        <v>141</v>
      </c>
      <c r="G45" s="57" t="s">
        <v>16</v>
      </c>
      <c r="H45" s="374"/>
      <c r="I45" s="34"/>
      <c r="J45" s="116"/>
      <c r="K45" s="125"/>
      <c r="L45" s="103"/>
      <c r="M45" s="424"/>
      <c r="N45" s="50"/>
      <c r="O45" s="103"/>
      <c r="P45" s="103"/>
      <c r="Q45" s="103"/>
      <c r="R45" s="103"/>
      <c r="S45" s="103"/>
      <c r="T45" s="103"/>
    </row>
    <row r="46" spans="1:20" s="175" customFormat="1" ht="51">
      <c r="A46" s="14">
        <v>4</v>
      </c>
      <c r="B46" s="169" t="s">
        <v>205</v>
      </c>
      <c r="C46" s="170">
        <v>1164</v>
      </c>
      <c r="D46" s="171" t="s">
        <v>206</v>
      </c>
      <c r="E46" s="172">
        <v>0</v>
      </c>
      <c r="F46" s="173" t="s">
        <v>207</v>
      </c>
      <c r="G46" s="174" t="s">
        <v>20</v>
      </c>
      <c r="H46" s="373"/>
      <c r="I46" s="398"/>
      <c r="J46" s="399"/>
      <c r="K46" s="400"/>
      <c r="L46" s="401"/>
      <c r="M46" s="401"/>
      <c r="N46" s="182"/>
      <c r="O46" s="401"/>
      <c r="P46" s="401"/>
      <c r="Q46" s="401"/>
      <c r="R46" s="401"/>
      <c r="S46" s="401"/>
      <c r="T46" s="401"/>
    </row>
    <row r="47" spans="1:20" s="175" customFormat="1" ht="63.75">
      <c r="A47" s="14">
        <v>5</v>
      </c>
      <c r="B47" s="169" t="s">
        <v>208</v>
      </c>
      <c r="C47" s="177">
        <v>9</v>
      </c>
      <c r="D47" s="171" t="s">
        <v>209</v>
      </c>
      <c r="E47" s="172">
        <v>0</v>
      </c>
      <c r="F47" s="173" t="s">
        <v>207</v>
      </c>
      <c r="G47" s="174" t="s">
        <v>20</v>
      </c>
      <c r="H47" s="373"/>
      <c r="I47" s="398"/>
      <c r="J47" s="399"/>
      <c r="K47" s="400"/>
      <c r="L47" s="401"/>
      <c r="M47" s="425"/>
      <c r="N47" s="402"/>
      <c r="O47" s="401"/>
      <c r="P47" s="401"/>
      <c r="Q47" s="401"/>
      <c r="R47" s="401"/>
      <c r="S47" s="401"/>
      <c r="T47" s="401"/>
    </row>
    <row r="48" spans="1:20" s="175" customFormat="1" ht="51">
      <c r="A48" s="14">
        <v>6</v>
      </c>
      <c r="B48" s="169" t="s">
        <v>210</v>
      </c>
      <c r="C48" s="177">
        <v>140</v>
      </c>
      <c r="D48" s="171" t="s">
        <v>206</v>
      </c>
      <c r="E48" s="172">
        <v>0</v>
      </c>
      <c r="F48" s="173" t="s">
        <v>207</v>
      </c>
      <c r="G48" s="174" t="s">
        <v>20</v>
      </c>
      <c r="H48" s="373"/>
      <c r="I48" s="398"/>
      <c r="J48" s="399"/>
      <c r="K48" s="400"/>
      <c r="L48" s="401"/>
      <c r="M48" s="425"/>
      <c r="N48" s="402"/>
      <c r="O48" s="401"/>
      <c r="P48" s="401"/>
      <c r="Q48" s="401"/>
      <c r="R48" s="401"/>
      <c r="S48" s="401"/>
      <c r="T48" s="401"/>
    </row>
    <row r="49" spans="1:20" s="175" customFormat="1" ht="51">
      <c r="A49" s="14">
        <v>7</v>
      </c>
      <c r="B49" s="169" t="s">
        <v>211</v>
      </c>
      <c r="C49" s="177">
        <v>127</v>
      </c>
      <c r="D49" s="171" t="s">
        <v>206</v>
      </c>
      <c r="E49" s="172">
        <v>0</v>
      </c>
      <c r="F49" s="173" t="s">
        <v>207</v>
      </c>
      <c r="G49" s="174" t="s">
        <v>20</v>
      </c>
      <c r="H49" s="373"/>
      <c r="I49" s="398"/>
      <c r="J49" s="399"/>
      <c r="K49" s="400"/>
      <c r="L49" s="401"/>
      <c r="M49" s="401"/>
      <c r="N49" s="182"/>
      <c r="O49" s="401"/>
      <c r="P49" s="401"/>
      <c r="Q49" s="401"/>
      <c r="R49" s="401"/>
      <c r="S49" s="401"/>
      <c r="T49" s="401"/>
    </row>
    <row r="50" spans="1:20" s="175" customFormat="1" ht="25.5">
      <c r="A50" s="14">
        <v>8</v>
      </c>
      <c r="B50" s="169" t="s">
        <v>212</v>
      </c>
      <c r="C50" s="177">
        <v>98</v>
      </c>
      <c r="D50" s="171" t="s">
        <v>213</v>
      </c>
      <c r="E50" s="172">
        <v>0</v>
      </c>
      <c r="F50" s="173" t="s">
        <v>207</v>
      </c>
      <c r="G50" s="174" t="s">
        <v>20</v>
      </c>
      <c r="H50" s="373"/>
      <c r="I50" s="398"/>
      <c r="J50" s="399"/>
      <c r="K50" s="400"/>
      <c r="L50" s="401"/>
      <c r="M50" s="401"/>
      <c r="N50" s="182"/>
      <c r="O50" s="401"/>
      <c r="P50" s="401"/>
      <c r="Q50" s="401"/>
      <c r="R50" s="401"/>
      <c r="S50" s="401"/>
      <c r="T50" s="401"/>
    </row>
    <row r="51" spans="1:20" s="175" customFormat="1" ht="25.5">
      <c r="A51" s="14">
        <v>9</v>
      </c>
      <c r="B51" s="169" t="s">
        <v>214</v>
      </c>
      <c r="C51" s="170">
        <v>1189</v>
      </c>
      <c r="D51" s="171" t="s">
        <v>213</v>
      </c>
      <c r="E51" s="172">
        <v>0</v>
      </c>
      <c r="F51" s="173" t="s">
        <v>207</v>
      </c>
      <c r="G51" s="174" t="s">
        <v>20</v>
      </c>
      <c r="H51" s="373"/>
      <c r="I51" s="398"/>
      <c r="J51" s="399"/>
      <c r="K51" s="400"/>
      <c r="L51" s="401"/>
      <c r="M51" s="425"/>
      <c r="N51" s="402"/>
      <c r="O51" s="401"/>
      <c r="P51" s="401"/>
      <c r="Q51" s="401"/>
      <c r="R51" s="401"/>
      <c r="S51" s="401"/>
      <c r="T51" s="401"/>
    </row>
    <row r="52" spans="1:20" s="175" customFormat="1" ht="51">
      <c r="A52" s="14">
        <v>10</v>
      </c>
      <c r="B52" s="169" t="s">
        <v>215</v>
      </c>
      <c r="C52" s="177">
        <v>277</v>
      </c>
      <c r="D52" s="171" t="s">
        <v>216</v>
      </c>
      <c r="E52" s="172">
        <v>0</v>
      </c>
      <c r="F52" s="173" t="s">
        <v>207</v>
      </c>
      <c r="G52" s="174" t="s">
        <v>20</v>
      </c>
      <c r="H52" s="373"/>
      <c r="I52" s="398"/>
      <c r="J52" s="399"/>
      <c r="K52" s="400"/>
      <c r="L52" s="401"/>
      <c r="M52" s="425"/>
      <c r="N52" s="402"/>
      <c r="O52" s="401"/>
      <c r="P52" s="401"/>
      <c r="Q52" s="401"/>
      <c r="R52" s="401"/>
      <c r="S52" s="401"/>
      <c r="T52" s="401"/>
    </row>
    <row r="53" spans="1:20" s="175" customFormat="1" ht="25.5">
      <c r="A53" s="14">
        <v>11</v>
      </c>
      <c r="B53" s="169" t="s">
        <v>217</v>
      </c>
      <c r="C53" s="177">
        <v>8</v>
      </c>
      <c r="D53" s="171" t="s">
        <v>213</v>
      </c>
      <c r="E53" s="172">
        <v>0</v>
      </c>
      <c r="F53" s="173" t="s">
        <v>207</v>
      </c>
      <c r="G53" s="174" t="s">
        <v>20</v>
      </c>
      <c r="H53" s="373"/>
      <c r="I53" s="398"/>
      <c r="J53" s="399"/>
      <c r="K53" s="400"/>
      <c r="L53" s="401"/>
      <c r="M53" s="401"/>
      <c r="N53" s="182"/>
      <c r="O53" s="401"/>
      <c r="P53" s="401"/>
      <c r="Q53" s="401"/>
      <c r="R53" s="401"/>
      <c r="S53" s="401"/>
      <c r="T53" s="401"/>
    </row>
    <row r="54" spans="1:20" s="175" customFormat="1" ht="25.5">
      <c r="A54" s="14">
        <v>12</v>
      </c>
      <c r="B54" s="169" t="s">
        <v>218</v>
      </c>
      <c r="C54" s="177">
        <v>11</v>
      </c>
      <c r="D54" s="171" t="s">
        <v>213</v>
      </c>
      <c r="E54" s="172">
        <v>0</v>
      </c>
      <c r="F54" s="173" t="s">
        <v>207</v>
      </c>
      <c r="G54" s="174" t="s">
        <v>20</v>
      </c>
      <c r="H54" s="373"/>
      <c r="I54" s="398"/>
      <c r="J54" s="399"/>
      <c r="K54" s="400"/>
      <c r="L54" s="401"/>
      <c r="M54" s="425"/>
      <c r="N54" s="402"/>
      <c r="O54" s="401"/>
      <c r="P54" s="401"/>
      <c r="Q54" s="401"/>
      <c r="R54" s="401"/>
      <c r="S54" s="401"/>
      <c r="T54" s="401"/>
    </row>
    <row r="55" spans="1:20" s="175" customFormat="1" ht="51">
      <c r="A55" s="14">
        <v>13</v>
      </c>
      <c r="B55" s="169" t="s">
        <v>219</v>
      </c>
      <c r="C55" s="177">
        <v>926</v>
      </c>
      <c r="D55" s="171" t="s">
        <v>216</v>
      </c>
      <c r="E55" s="172">
        <v>0</v>
      </c>
      <c r="F55" s="173" t="s">
        <v>207</v>
      </c>
      <c r="G55" s="174" t="s">
        <v>20</v>
      </c>
      <c r="H55" s="373"/>
      <c r="I55" s="398"/>
      <c r="J55" s="399"/>
      <c r="K55" s="400"/>
      <c r="L55" s="401"/>
      <c r="M55" s="425"/>
      <c r="N55" s="402"/>
      <c r="O55" s="401"/>
      <c r="P55" s="401"/>
      <c r="Q55" s="401"/>
      <c r="R55" s="401"/>
      <c r="S55" s="401"/>
      <c r="T55" s="401"/>
    </row>
    <row r="56" spans="1:20" s="175" customFormat="1" ht="63.75">
      <c r="A56" s="14">
        <v>14</v>
      </c>
      <c r="B56" s="169" t="s">
        <v>220</v>
      </c>
      <c r="C56" s="170">
        <v>16</v>
      </c>
      <c r="D56" s="171" t="s">
        <v>209</v>
      </c>
      <c r="E56" s="172">
        <v>0</v>
      </c>
      <c r="F56" s="173" t="s">
        <v>207</v>
      </c>
      <c r="G56" s="174" t="s">
        <v>20</v>
      </c>
      <c r="H56" s="373"/>
      <c r="I56" s="398"/>
      <c r="J56" s="399"/>
      <c r="K56" s="400"/>
      <c r="L56" s="401"/>
      <c r="M56" s="425"/>
      <c r="N56" s="402"/>
      <c r="O56" s="401"/>
      <c r="P56" s="401"/>
      <c r="Q56" s="401"/>
      <c r="R56" s="401"/>
      <c r="S56" s="401"/>
      <c r="T56" s="401"/>
    </row>
    <row r="57" spans="1:20" s="175" customFormat="1" ht="38.25">
      <c r="A57" s="14">
        <v>15</v>
      </c>
      <c r="B57" s="169" t="s">
        <v>221</v>
      </c>
      <c r="C57" s="177">
        <v>10</v>
      </c>
      <c r="D57" s="171" t="s">
        <v>222</v>
      </c>
      <c r="E57" s="172">
        <v>0</v>
      </c>
      <c r="F57" s="173" t="s">
        <v>207</v>
      </c>
      <c r="G57" s="174" t="s">
        <v>20</v>
      </c>
      <c r="H57" s="373"/>
      <c r="I57" s="398"/>
      <c r="J57" s="399"/>
      <c r="K57" s="400"/>
      <c r="L57" s="401"/>
      <c r="M57" s="425"/>
      <c r="N57" s="402"/>
      <c r="O57" s="401"/>
      <c r="P57" s="401"/>
      <c r="Q57" s="401"/>
      <c r="R57" s="401"/>
      <c r="S57" s="401"/>
      <c r="T57" s="401"/>
    </row>
    <row r="58" spans="1:20" s="175" customFormat="1" ht="63.75">
      <c r="A58" s="14">
        <v>16</v>
      </c>
      <c r="B58" s="169" t="s">
        <v>223</v>
      </c>
      <c r="C58" s="177">
        <v>41</v>
      </c>
      <c r="D58" s="171" t="s">
        <v>209</v>
      </c>
      <c r="E58" s="172">
        <v>0</v>
      </c>
      <c r="F58" s="173" t="s">
        <v>207</v>
      </c>
      <c r="G58" s="174" t="s">
        <v>20</v>
      </c>
      <c r="H58" s="373"/>
      <c r="I58" s="398"/>
      <c r="J58" s="399"/>
      <c r="K58" s="400"/>
      <c r="L58" s="401"/>
      <c r="M58" s="401"/>
      <c r="N58" s="182"/>
      <c r="O58" s="401"/>
      <c r="P58" s="401"/>
      <c r="Q58" s="401"/>
      <c r="R58" s="401"/>
      <c r="S58" s="401"/>
      <c r="T58" s="401"/>
    </row>
    <row r="59" spans="1:20" s="175" customFormat="1" ht="51">
      <c r="A59" s="14">
        <v>17</v>
      </c>
      <c r="B59" s="169" t="s">
        <v>224</v>
      </c>
      <c r="C59" s="177">
        <v>1</v>
      </c>
      <c r="D59" s="171" t="s">
        <v>216</v>
      </c>
      <c r="E59" s="172">
        <v>0</v>
      </c>
      <c r="F59" s="173" t="s">
        <v>207</v>
      </c>
      <c r="G59" s="174" t="s">
        <v>20</v>
      </c>
      <c r="H59" s="373"/>
      <c r="I59" s="398"/>
      <c r="J59" s="399"/>
      <c r="K59" s="400"/>
      <c r="L59" s="401"/>
      <c r="M59" s="425"/>
      <c r="N59" s="402"/>
      <c r="O59" s="401"/>
      <c r="P59" s="401"/>
      <c r="Q59" s="401"/>
      <c r="R59" s="401"/>
      <c r="S59" s="401"/>
      <c r="T59" s="401"/>
    </row>
    <row r="60" spans="1:20" s="175" customFormat="1" ht="51">
      <c r="A60" s="14">
        <v>18</v>
      </c>
      <c r="B60" s="169" t="s">
        <v>225</v>
      </c>
      <c r="C60" s="177">
        <v>292</v>
      </c>
      <c r="D60" s="171" t="s">
        <v>216</v>
      </c>
      <c r="E60" s="172">
        <v>0</v>
      </c>
      <c r="F60" s="173" t="s">
        <v>207</v>
      </c>
      <c r="G60" s="174" t="s">
        <v>20</v>
      </c>
      <c r="H60" s="373"/>
      <c r="I60" s="398"/>
      <c r="J60" s="399"/>
      <c r="K60" s="400"/>
      <c r="L60" s="401"/>
      <c r="M60" s="425"/>
      <c r="N60" s="402"/>
      <c r="O60" s="401"/>
      <c r="P60" s="401"/>
      <c r="Q60" s="401"/>
      <c r="R60" s="401"/>
      <c r="S60" s="401"/>
      <c r="T60" s="401"/>
    </row>
    <row r="61" spans="1:20" s="175" customFormat="1" ht="25.5">
      <c r="A61" s="14">
        <v>19</v>
      </c>
      <c r="B61" s="169" t="s">
        <v>226</v>
      </c>
      <c r="C61" s="177">
        <v>510</v>
      </c>
      <c r="D61" s="171" t="s">
        <v>213</v>
      </c>
      <c r="E61" s="172">
        <v>0</v>
      </c>
      <c r="F61" s="173" t="s">
        <v>207</v>
      </c>
      <c r="G61" s="174" t="s">
        <v>20</v>
      </c>
      <c r="H61" s="373"/>
      <c r="I61" s="398"/>
      <c r="J61" s="399"/>
      <c r="K61" s="400"/>
      <c r="L61" s="401"/>
      <c r="M61" s="401"/>
      <c r="N61" s="182"/>
      <c r="O61" s="401"/>
      <c r="P61" s="401"/>
      <c r="Q61" s="401"/>
      <c r="R61" s="401"/>
      <c r="S61" s="401"/>
      <c r="T61" s="401"/>
    </row>
    <row r="62" spans="1:20" s="175" customFormat="1" ht="51">
      <c r="A62" s="14">
        <v>20</v>
      </c>
      <c r="B62" s="169" t="s">
        <v>227</v>
      </c>
      <c r="C62" s="177">
        <v>13</v>
      </c>
      <c r="D62" s="171" t="s">
        <v>216</v>
      </c>
      <c r="E62" s="172">
        <v>0</v>
      </c>
      <c r="F62" s="173" t="s">
        <v>207</v>
      </c>
      <c r="G62" s="174" t="s">
        <v>20</v>
      </c>
      <c r="H62" s="373"/>
      <c r="I62" s="398"/>
      <c r="J62" s="399"/>
      <c r="K62" s="400"/>
      <c r="L62" s="401"/>
      <c r="M62" s="425"/>
      <c r="N62" s="402"/>
      <c r="O62" s="401"/>
      <c r="P62" s="401"/>
      <c r="Q62" s="401"/>
      <c r="R62" s="401"/>
      <c r="S62" s="401"/>
      <c r="T62" s="401"/>
    </row>
    <row r="63" spans="1:20" s="175" customFormat="1" ht="25.5">
      <c r="A63" s="127">
        <v>21</v>
      </c>
      <c r="B63" s="291" t="s">
        <v>228</v>
      </c>
      <c r="C63" s="292">
        <v>9</v>
      </c>
      <c r="D63" s="226" t="s">
        <v>213</v>
      </c>
      <c r="E63" s="225">
        <v>0</v>
      </c>
      <c r="F63" s="277" t="s">
        <v>207</v>
      </c>
      <c r="G63" s="227" t="s">
        <v>20</v>
      </c>
      <c r="H63" s="382"/>
      <c r="I63" s="398"/>
      <c r="J63" s="399"/>
      <c r="K63" s="400"/>
      <c r="L63" s="401"/>
      <c r="M63" s="425"/>
      <c r="N63" s="402"/>
      <c r="O63" s="401"/>
      <c r="P63" s="401"/>
      <c r="Q63" s="401"/>
      <c r="R63" s="401"/>
      <c r="S63" s="401"/>
      <c r="T63" s="401"/>
    </row>
    <row r="64" spans="1:20" s="251" customFormat="1" ht="127.5">
      <c r="A64" s="288">
        <v>22</v>
      </c>
      <c r="B64" s="293" t="s">
        <v>427</v>
      </c>
      <c r="C64" s="267">
        <v>3000</v>
      </c>
      <c r="D64" s="232" t="s">
        <v>47</v>
      </c>
      <c r="E64" s="294">
        <v>0</v>
      </c>
      <c r="F64" s="249" t="s">
        <v>440</v>
      </c>
      <c r="G64" s="250" t="s">
        <v>20</v>
      </c>
      <c r="H64" s="383"/>
      <c r="I64" s="426"/>
      <c r="J64" s="427"/>
      <c r="K64" s="302"/>
      <c r="L64" s="303"/>
      <c r="M64" s="313"/>
      <c r="N64" s="312"/>
      <c r="O64" s="303"/>
      <c r="P64" s="303"/>
      <c r="Q64" s="303"/>
      <c r="R64" s="303"/>
      <c r="S64" s="303"/>
      <c r="T64" s="303"/>
    </row>
    <row r="65" spans="1:20" s="251" customFormat="1" ht="51">
      <c r="A65" s="288">
        <v>23</v>
      </c>
      <c r="B65" s="293" t="s">
        <v>439</v>
      </c>
      <c r="C65" s="267">
        <v>750</v>
      </c>
      <c r="D65" s="232" t="s">
        <v>47</v>
      </c>
      <c r="E65" s="294">
        <v>0</v>
      </c>
      <c r="F65" s="249" t="s">
        <v>441</v>
      </c>
      <c r="G65" s="250" t="s">
        <v>20</v>
      </c>
      <c r="H65" s="383"/>
      <c r="I65" s="426"/>
      <c r="J65" s="427"/>
      <c r="K65" s="302"/>
      <c r="L65" s="303"/>
      <c r="M65" s="313"/>
      <c r="N65" s="312"/>
      <c r="O65" s="303"/>
      <c r="P65" s="303"/>
      <c r="Q65" s="303"/>
      <c r="R65" s="303"/>
      <c r="S65" s="303"/>
      <c r="T65" s="303"/>
    </row>
    <row r="66" spans="1:20" s="251" customFormat="1" ht="38.25">
      <c r="A66" s="288">
        <v>24</v>
      </c>
      <c r="B66" s="293" t="s">
        <v>443</v>
      </c>
      <c r="C66" s="267">
        <v>550</v>
      </c>
      <c r="D66" s="232" t="s">
        <v>47</v>
      </c>
      <c r="E66" s="294">
        <v>0</v>
      </c>
      <c r="F66" s="249" t="s">
        <v>442</v>
      </c>
      <c r="G66" s="250" t="s">
        <v>20</v>
      </c>
      <c r="H66" s="383"/>
      <c r="I66" s="426"/>
      <c r="J66" s="427"/>
      <c r="K66" s="302"/>
      <c r="L66" s="303"/>
      <c r="M66" s="313"/>
      <c r="N66" s="312"/>
      <c r="O66" s="303"/>
      <c r="P66" s="303"/>
      <c r="Q66" s="303"/>
      <c r="R66" s="303"/>
      <c r="S66" s="303"/>
      <c r="T66" s="303"/>
    </row>
    <row r="67" spans="1:20" s="251" customFormat="1" ht="63.75">
      <c r="A67" s="288">
        <v>25</v>
      </c>
      <c r="B67" s="293" t="s">
        <v>447</v>
      </c>
      <c r="C67" s="267">
        <f>220+400+128</f>
        <v>748</v>
      </c>
      <c r="D67" s="232" t="s">
        <v>444</v>
      </c>
      <c r="E67" s="294">
        <v>0</v>
      </c>
      <c r="F67" s="249" t="s">
        <v>446</v>
      </c>
      <c r="G67" s="250" t="s">
        <v>20</v>
      </c>
      <c r="H67" s="383"/>
      <c r="I67" s="426"/>
      <c r="J67" s="427"/>
      <c r="K67" s="302"/>
      <c r="L67" s="303"/>
      <c r="M67" s="313"/>
      <c r="N67" s="312"/>
      <c r="O67" s="303"/>
      <c r="P67" s="303"/>
      <c r="Q67" s="303"/>
      <c r="R67" s="303"/>
      <c r="S67" s="303"/>
      <c r="T67" s="303"/>
    </row>
    <row r="68" spans="1:20" ht="12.75">
      <c r="A68" s="38"/>
      <c r="B68" s="38"/>
      <c r="C68" s="38"/>
      <c r="D68" s="45" t="s">
        <v>52</v>
      </c>
      <c r="E68" s="207">
        <f>SUM(E43:E67)</f>
        <v>3124</v>
      </c>
      <c r="F68" s="41"/>
      <c r="G68" s="287"/>
      <c r="H68" s="222"/>
      <c r="I68" s="34"/>
      <c r="J68" s="116"/>
      <c r="K68" s="125"/>
      <c r="L68" s="103"/>
      <c r="M68" s="424"/>
      <c r="N68" s="50"/>
      <c r="O68" s="103"/>
      <c r="P68" s="103"/>
      <c r="Q68" s="103"/>
      <c r="R68" s="103"/>
      <c r="S68" s="103"/>
      <c r="T68" s="103"/>
    </row>
    <row r="69" spans="1:20" ht="12.75">
      <c r="A69" s="14"/>
      <c r="B69" s="52"/>
      <c r="C69" s="52"/>
      <c r="D69" s="23"/>
      <c r="E69" s="24"/>
      <c r="F69" s="125"/>
      <c r="G69" s="75"/>
      <c r="H69" s="75"/>
      <c r="I69" s="34"/>
      <c r="J69" s="116"/>
      <c r="K69" s="125"/>
      <c r="L69" s="103"/>
      <c r="M69" s="424"/>
      <c r="N69" s="50"/>
      <c r="O69" s="103"/>
      <c r="P69" s="103"/>
      <c r="Q69" s="103"/>
      <c r="R69" s="103"/>
      <c r="S69" s="103"/>
      <c r="T69" s="103"/>
    </row>
    <row r="70" spans="1:20" ht="12.75">
      <c r="A70" s="117" t="s">
        <v>64</v>
      </c>
      <c r="G70" s="28"/>
      <c r="H70" s="28"/>
      <c r="I70" s="34"/>
      <c r="J70" s="116"/>
      <c r="K70" s="125"/>
      <c r="L70" s="103"/>
      <c r="M70" s="103"/>
      <c r="N70" s="338"/>
      <c r="O70" s="103"/>
      <c r="P70" s="103"/>
      <c r="Q70" s="103"/>
      <c r="R70" s="103"/>
      <c r="S70" s="103"/>
      <c r="T70" s="103"/>
    </row>
    <row r="71" spans="1:20" ht="38.25">
      <c r="A71" s="15" t="s">
        <v>139</v>
      </c>
      <c r="B71" s="13" t="s">
        <v>96</v>
      </c>
      <c r="C71" s="13" t="s">
        <v>97</v>
      </c>
      <c r="D71" s="13" t="s">
        <v>98</v>
      </c>
      <c r="E71" s="13" t="s">
        <v>99</v>
      </c>
      <c r="F71" s="118" t="s">
        <v>100</v>
      </c>
      <c r="G71" s="13" t="s">
        <v>101</v>
      </c>
      <c r="H71" s="37" t="s">
        <v>11</v>
      </c>
      <c r="I71" s="109"/>
      <c r="J71" s="109"/>
      <c r="K71" s="109"/>
      <c r="L71" s="103"/>
      <c r="M71" s="424"/>
      <c r="N71" s="50"/>
      <c r="O71" s="103"/>
      <c r="P71" s="103"/>
      <c r="Q71" s="103"/>
      <c r="R71" s="103"/>
      <c r="S71" s="103"/>
      <c r="T71" s="103"/>
    </row>
    <row r="72" spans="1:20" ht="25.5">
      <c r="A72" s="14">
        <v>1</v>
      </c>
      <c r="B72" s="126" t="s">
        <v>144</v>
      </c>
      <c r="C72" s="65">
        <v>22</v>
      </c>
      <c r="D72" s="14" t="s">
        <v>69</v>
      </c>
      <c r="E72" s="29">
        <f>22*11</f>
        <v>242</v>
      </c>
      <c r="F72" s="18" t="s">
        <v>145</v>
      </c>
      <c r="G72" s="57" t="s">
        <v>16</v>
      </c>
      <c r="H72" s="384"/>
      <c r="I72" s="25"/>
      <c r="J72" s="116"/>
      <c r="K72" s="125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1:20" ht="25.5">
      <c r="A73" s="14">
        <v>2</v>
      </c>
      <c r="B73" s="126" t="s">
        <v>146</v>
      </c>
      <c r="C73" s="65">
        <v>36</v>
      </c>
      <c r="D73" s="14" t="s">
        <v>69</v>
      </c>
      <c r="E73" s="29">
        <f>36*11</f>
        <v>396</v>
      </c>
      <c r="F73" s="18" t="s">
        <v>145</v>
      </c>
      <c r="G73" s="57" t="s">
        <v>16</v>
      </c>
      <c r="H73" s="384"/>
      <c r="I73" s="25"/>
      <c r="J73" s="116"/>
      <c r="K73" s="125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1:20" ht="25.5">
      <c r="A74" s="14">
        <v>3</v>
      </c>
      <c r="B74" s="126" t="s">
        <v>147</v>
      </c>
      <c r="C74" s="65">
        <v>273</v>
      </c>
      <c r="D74" s="14" t="s">
        <v>69</v>
      </c>
      <c r="E74" s="29">
        <f>273*11</f>
        <v>3003</v>
      </c>
      <c r="F74" s="18" t="s">
        <v>145</v>
      </c>
      <c r="G74" s="57" t="s">
        <v>16</v>
      </c>
      <c r="H74" s="384"/>
      <c r="I74" s="25"/>
      <c r="J74" s="116"/>
      <c r="K74" s="125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1:20" s="175" customFormat="1" ht="25.5">
      <c r="A75" s="14">
        <v>4</v>
      </c>
      <c r="B75" s="179" t="s">
        <v>407</v>
      </c>
      <c r="C75" s="177">
        <v>660</v>
      </c>
      <c r="D75" s="168" t="s">
        <v>47</v>
      </c>
      <c r="E75" s="180">
        <v>0</v>
      </c>
      <c r="F75" s="171" t="s">
        <v>230</v>
      </c>
      <c r="G75" s="174" t="s">
        <v>20</v>
      </c>
      <c r="H75" s="385"/>
      <c r="I75" s="428"/>
      <c r="J75" s="429"/>
      <c r="K75" s="400"/>
      <c r="L75" s="401"/>
      <c r="M75" s="401"/>
      <c r="N75" s="401"/>
      <c r="O75" s="401"/>
      <c r="P75" s="401"/>
      <c r="Q75" s="401"/>
      <c r="R75" s="401"/>
      <c r="S75" s="401"/>
      <c r="T75" s="401"/>
    </row>
    <row r="76" spans="1:20" s="175" customFormat="1" ht="25.5">
      <c r="A76" s="14">
        <v>5</v>
      </c>
      <c r="B76" s="179" t="s">
        <v>231</v>
      </c>
      <c r="C76" s="177">
        <v>400</v>
      </c>
      <c r="D76" s="168" t="s">
        <v>47</v>
      </c>
      <c r="E76" s="180">
        <v>0</v>
      </c>
      <c r="F76" s="171" t="s">
        <v>230</v>
      </c>
      <c r="G76" s="174" t="s">
        <v>20</v>
      </c>
      <c r="H76" s="385"/>
      <c r="I76" s="428"/>
      <c r="J76" s="429"/>
      <c r="K76" s="400"/>
      <c r="L76" s="401"/>
      <c r="M76" s="401"/>
      <c r="N76" s="401"/>
      <c r="O76" s="401"/>
      <c r="P76" s="401"/>
      <c r="Q76" s="401"/>
      <c r="R76" s="401"/>
      <c r="S76" s="401"/>
      <c r="T76" s="401"/>
    </row>
    <row r="77" spans="1:20" s="175" customFormat="1" ht="25.5">
      <c r="A77" s="14">
        <v>6</v>
      </c>
      <c r="B77" s="179" t="s">
        <v>232</v>
      </c>
      <c r="C77" s="177">
        <v>530</v>
      </c>
      <c r="D77" s="168" t="s">
        <v>47</v>
      </c>
      <c r="E77" s="180">
        <v>0</v>
      </c>
      <c r="F77" s="171" t="s">
        <v>230</v>
      </c>
      <c r="G77" s="174" t="s">
        <v>20</v>
      </c>
      <c r="H77" s="385"/>
      <c r="I77" s="428"/>
      <c r="J77" s="429"/>
      <c r="K77" s="400"/>
      <c r="L77" s="401"/>
      <c r="M77" s="401"/>
      <c r="N77" s="401"/>
      <c r="O77" s="401"/>
      <c r="P77" s="401"/>
      <c r="Q77" s="401"/>
      <c r="R77" s="401"/>
      <c r="S77" s="401"/>
      <c r="T77" s="401"/>
    </row>
    <row r="78" spans="1:20" ht="12.75">
      <c r="A78" s="14"/>
      <c r="B78" s="15"/>
      <c r="C78" s="15"/>
      <c r="D78" s="15" t="s">
        <v>52</v>
      </c>
      <c r="E78" s="51">
        <f>SUM(E72:E77)</f>
        <v>3641</v>
      </c>
      <c r="F78" s="118"/>
      <c r="G78" s="19"/>
      <c r="H78" s="33"/>
      <c r="I78" s="430"/>
      <c r="J78" s="116"/>
      <c r="K78" s="125"/>
      <c r="L78" s="103"/>
      <c r="M78" s="424"/>
      <c r="N78" s="109"/>
      <c r="O78" s="103"/>
      <c r="P78" s="103"/>
      <c r="Q78" s="103"/>
      <c r="R78" s="103"/>
      <c r="S78" s="103"/>
      <c r="T78" s="103"/>
    </row>
    <row r="79" spans="1:20" ht="12.75">
      <c r="A79" s="52"/>
      <c r="B79" s="23"/>
      <c r="C79" s="23"/>
      <c r="D79" s="23"/>
      <c r="E79" s="24"/>
      <c r="F79" s="110"/>
      <c r="G79" s="26"/>
      <c r="H79" s="26"/>
      <c r="I79" s="34"/>
      <c r="J79" s="116"/>
      <c r="K79" s="125"/>
      <c r="L79" s="103"/>
      <c r="M79" s="424"/>
      <c r="N79" s="109"/>
      <c r="O79" s="103"/>
      <c r="P79" s="103"/>
      <c r="Q79" s="103"/>
      <c r="R79" s="103"/>
      <c r="S79" s="103"/>
      <c r="T79" s="103"/>
    </row>
    <row r="80" spans="1:20" ht="12.75">
      <c r="A80" s="117" t="s">
        <v>148</v>
      </c>
      <c r="G80" s="28"/>
      <c r="H80" s="28"/>
      <c r="I80" s="34"/>
      <c r="J80" s="116"/>
      <c r="K80" s="125"/>
      <c r="L80" s="103"/>
      <c r="M80" s="103"/>
      <c r="N80" s="338"/>
      <c r="O80" s="103"/>
      <c r="P80" s="103"/>
      <c r="Q80" s="103"/>
      <c r="R80" s="103"/>
      <c r="S80" s="103"/>
      <c r="T80" s="103"/>
    </row>
    <row r="81" spans="1:20" ht="38.25">
      <c r="A81" s="15" t="s">
        <v>139</v>
      </c>
      <c r="B81" s="13" t="s">
        <v>96</v>
      </c>
      <c r="C81" s="13" t="s">
        <v>97</v>
      </c>
      <c r="D81" s="13" t="s">
        <v>98</v>
      </c>
      <c r="E81" s="13" t="s">
        <v>99</v>
      </c>
      <c r="F81" s="118" t="s">
        <v>100</v>
      </c>
      <c r="G81" s="13" t="s">
        <v>101</v>
      </c>
      <c r="H81" s="37" t="s">
        <v>11</v>
      </c>
      <c r="I81" s="109"/>
      <c r="J81" s="109"/>
      <c r="K81" s="109"/>
      <c r="L81" s="103"/>
      <c r="M81" s="424"/>
      <c r="N81" s="109"/>
      <c r="O81" s="103"/>
      <c r="P81" s="103"/>
      <c r="Q81" s="103"/>
      <c r="R81" s="103"/>
      <c r="S81" s="103"/>
      <c r="T81" s="103"/>
    </row>
    <row r="82" spans="1:20" s="175" customFormat="1" ht="12.75">
      <c r="A82" s="168">
        <v>1</v>
      </c>
      <c r="B82" s="168" t="s">
        <v>233</v>
      </c>
      <c r="C82" s="168">
        <v>547</v>
      </c>
      <c r="D82" s="168" t="s">
        <v>69</v>
      </c>
      <c r="E82" s="180">
        <v>0</v>
      </c>
      <c r="F82" s="173" t="s">
        <v>234</v>
      </c>
      <c r="G82" s="181" t="s">
        <v>16</v>
      </c>
      <c r="H82" s="373" t="s">
        <v>18</v>
      </c>
      <c r="I82" s="398"/>
      <c r="J82" s="399"/>
      <c r="K82" s="400"/>
      <c r="L82" s="401"/>
      <c r="M82" s="425"/>
      <c r="N82" s="182"/>
      <c r="O82" s="401"/>
      <c r="P82" s="401"/>
      <c r="Q82" s="401"/>
      <c r="R82" s="401"/>
      <c r="S82" s="401"/>
      <c r="T82" s="401"/>
    </row>
    <row r="83" spans="1:20" s="175" customFormat="1" ht="24.75" customHeight="1">
      <c r="A83" s="168">
        <v>2</v>
      </c>
      <c r="B83" s="168" t="s">
        <v>235</v>
      </c>
      <c r="C83" s="168">
        <v>548</v>
      </c>
      <c r="D83" s="168" t="s">
        <v>69</v>
      </c>
      <c r="E83" s="180">
        <v>0</v>
      </c>
      <c r="F83" s="173" t="s">
        <v>234</v>
      </c>
      <c r="G83" s="181" t="s">
        <v>16</v>
      </c>
      <c r="H83" s="373" t="s">
        <v>18</v>
      </c>
      <c r="I83" s="398"/>
      <c r="J83" s="399"/>
      <c r="K83" s="400"/>
      <c r="L83" s="425"/>
      <c r="M83" s="401"/>
      <c r="N83" s="431"/>
      <c r="O83" s="401"/>
      <c r="P83" s="401"/>
      <c r="Q83" s="401"/>
      <c r="R83" s="401"/>
      <c r="S83" s="401"/>
      <c r="T83" s="401"/>
    </row>
    <row r="84" spans="1:20" s="175" customFormat="1" ht="12.75">
      <c r="A84" s="168">
        <v>3</v>
      </c>
      <c r="B84" s="168" t="s">
        <v>236</v>
      </c>
      <c r="C84" s="168">
        <v>344</v>
      </c>
      <c r="D84" s="168" t="s">
        <v>69</v>
      </c>
      <c r="E84" s="180">
        <v>0</v>
      </c>
      <c r="F84" s="173" t="s">
        <v>234</v>
      </c>
      <c r="G84" s="181" t="s">
        <v>16</v>
      </c>
      <c r="H84" s="373" t="s">
        <v>18</v>
      </c>
      <c r="I84" s="398"/>
      <c r="J84" s="399"/>
      <c r="K84" s="400"/>
      <c r="L84" s="425"/>
      <c r="M84" s="401"/>
      <c r="N84" s="182"/>
      <c r="O84" s="401"/>
      <c r="P84" s="401"/>
      <c r="Q84" s="401"/>
      <c r="R84" s="401"/>
      <c r="S84" s="401"/>
      <c r="T84" s="401"/>
    </row>
    <row r="85" spans="1:20" s="175" customFormat="1" ht="12.75">
      <c r="A85" s="168">
        <v>4</v>
      </c>
      <c r="B85" s="168" t="s">
        <v>237</v>
      </c>
      <c r="C85" s="168">
        <v>241</v>
      </c>
      <c r="D85" s="168" t="s">
        <v>69</v>
      </c>
      <c r="E85" s="180">
        <v>0</v>
      </c>
      <c r="F85" s="173" t="s">
        <v>234</v>
      </c>
      <c r="G85" s="181" t="s">
        <v>16</v>
      </c>
      <c r="H85" s="373" t="s">
        <v>18</v>
      </c>
      <c r="I85" s="398"/>
      <c r="J85" s="399"/>
      <c r="K85" s="400"/>
      <c r="L85" s="401"/>
      <c r="M85" s="401"/>
      <c r="N85" s="402"/>
      <c r="O85" s="401"/>
      <c r="P85" s="401"/>
      <c r="Q85" s="401"/>
      <c r="R85" s="401"/>
      <c r="S85" s="401"/>
      <c r="T85" s="401"/>
    </row>
    <row r="86" spans="1:20" s="175" customFormat="1" ht="12.75">
      <c r="A86" s="168">
        <v>5</v>
      </c>
      <c r="B86" s="168" t="s">
        <v>238</v>
      </c>
      <c r="C86" s="168">
        <v>465</v>
      </c>
      <c r="D86" s="168" t="s">
        <v>69</v>
      </c>
      <c r="E86" s="180">
        <v>0</v>
      </c>
      <c r="F86" s="173" t="s">
        <v>234</v>
      </c>
      <c r="G86" s="181" t="s">
        <v>16</v>
      </c>
      <c r="H86" s="373" t="s">
        <v>18</v>
      </c>
      <c r="I86" s="398"/>
      <c r="J86" s="399"/>
      <c r="K86" s="400"/>
      <c r="L86" s="401"/>
      <c r="M86" s="401"/>
      <c r="N86" s="402"/>
      <c r="O86" s="401"/>
      <c r="P86" s="401"/>
      <c r="Q86" s="401"/>
      <c r="R86" s="401"/>
      <c r="S86" s="401"/>
      <c r="T86" s="401"/>
    </row>
    <row r="87" spans="1:20" s="175" customFormat="1" ht="12.75">
      <c r="A87" s="168">
        <v>6</v>
      </c>
      <c r="B87" s="168" t="s">
        <v>239</v>
      </c>
      <c r="C87" s="168">
        <v>1451</v>
      </c>
      <c r="D87" s="168" t="s">
        <v>69</v>
      </c>
      <c r="E87" s="180">
        <v>0</v>
      </c>
      <c r="F87" s="173" t="s">
        <v>234</v>
      </c>
      <c r="G87" s="181" t="s">
        <v>16</v>
      </c>
      <c r="H87" s="373" t="s">
        <v>18</v>
      </c>
      <c r="I87" s="398"/>
      <c r="J87" s="399"/>
      <c r="K87" s="400"/>
      <c r="L87" s="401"/>
      <c r="M87" s="401"/>
      <c r="N87" s="402"/>
      <c r="O87" s="401"/>
      <c r="P87" s="401"/>
      <c r="Q87" s="401"/>
      <c r="R87" s="401"/>
      <c r="S87" s="401"/>
      <c r="T87" s="401"/>
    </row>
    <row r="88" spans="1:20" s="175" customFormat="1" ht="24.75" customHeight="1">
      <c r="A88" s="168">
        <v>7</v>
      </c>
      <c r="B88" s="168" t="s">
        <v>240</v>
      </c>
      <c r="C88" s="168">
        <v>156</v>
      </c>
      <c r="D88" s="168" t="s">
        <v>13</v>
      </c>
      <c r="E88" s="180">
        <v>0</v>
      </c>
      <c r="F88" s="173" t="s">
        <v>241</v>
      </c>
      <c r="G88" s="181" t="s">
        <v>16</v>
      </c>
      <c r="H88" s="373" t="s">
        <v>18</v>
      </c>
      <c r="I88" s="398"/>
      <c r="J88" s="399"/>
      <c r="K88" s="400"/>
      <c r="L88" s="401"/>
      <c r="M88" s="401"/>
      <c r="N88" s="402"/>
      <c r="O88" s="401"/>
      <c r="P88" s="401"/>
      <c r="Q88" s="401"/>
      <c r="R88" s="401"/>
      <c r="S88" s="401"/>
      <c r="T88" s="401"/>
    </row>
    <row r="89" spans="1:20" s="175" customFormat="1" ht="24.75" customHeight="1">
      <c r="A89" s="168">
        <v>8</v>
      </c>
      <c r="B89" s="183" t="s">
        <v>242</v>
      </c>
      <c r="C89" s="168">
        <v>597</v>
      </c>
      <c r="D89" s="168" t="s">
        <v>13</v>
      </c>
      <c r="E89" s="180">
        <v>0</v>
      </c>
      <c r="F89" s="173" t="s">
        <v>241</v>
      </c>
      <c r="G89" s="181" t="s">
        <v>16</v>
      </c>
      <c r="H89" s="373" t="s">
        <v>18</v>
      </c>
      <c r="I89" s="398"/>
      <c r="J89" s="399"/>
      <c r="K89" s="400"/>
      <c r="L89" s="401"/>
      <c r="M89" s="401"/>
      <c r="N89" s="402"/>
      <c r="O89" s="401"/>
      <c r="P89" s="401"/>
      <c r="Q89" s="401"/>
      <c r="R89" s="401"/>
      <c r="S89" s="401"/>
      <c r="T89" s="401"/>
    </row>
    <row r="90" spans="1:20" s="175" customFormat="1" ht="24.75" customHeight="1">
      <c r="A90" s="168">
        <v>9</v>
      </c>
      <c r="B90" s="168" t="s">
        <v>243</v>
      </c>
      <c r="C90" s="168">
        <v>36</v>
      </c>
      <c r="D90" s="168" t="s">
        <v>13</v>
      </c>
      <c r="E90" s="180">
        <v>0</v>
      </c>
      <c r="F90" s="173" t="s">
        <v>244</v>
      </c>
      <c r="G90" s="181" t="s">
        <v>16</v>
      </c>
      <c r="H90" s="373" t="s">
        <v>18</v>
      </c>
      <c r="I90" s="398"/>
      <c r="J90" s="399"/>
      <c r="K90" s="400"/>
      <c r="L90" s="401"/>
      <c r="M90" s="401"/>
      <c r="N90" s="182"/>
      <c r="O90" s="401"/>
      <c r="P90" s="401"/>
      <c r="Q90" s="401"/>
      <c r="R90" s="401"/>
      <c r="S90" s="401"/>
      <c r="T90" s="401"/>
    </row>
    <row r="91" spans="1:20" s="175" customFormat="1" ht="40.5" customHeight="1">
      <c r="A91" s="168">
        <v>10</v>
      </c>
      <c r="B91" s="168" t="s">
        <v>245</v>
      </c>
      <c r="C91" s="168">
        <v>125</v>
      </c>
      <c r="D91" s="168" t="s">
        <v>13</v>
      </c>
      <c r="E91" s="180">
        <v>0</v>
      </c>
      <c r="F91" s="173" t="s">
        <v>244</v>
      </c>
      <c r="G91" s="181" t="s">
        <v>16</v>
      </c>
      <c r="H91" s="373" t="s">
        <v>18</v>
      </c>
      <c r="I91" s="398"/>
      <c r="J91" s="399"/>
      <c r="K91" s="400"/>
      <c r="L91" s="401"/>
      <c r="M91" s="401"/>
      <c r="N91" s="182"/>
      <c r="O91" s="401"/>
      <c r="P91" s="401"/>
      <c r="Q91" s="401"/>
      <c r="R91" s="401"/>
      <c r="S91" s="401"/>
      <c r="T91" s="401"/>
    </row>
    <row r="92" spans="1:20" s="175" customFormat="1" ht="40.5" customHeight="1">
      <c r="A92" s="168">
        <v>11</v>
      </c>
      <c r="B92" s="168" t="s">
        <v>246</v>
      </c>
      <c r="C92" s="168">
        <v>9</v>
      </c>
      <c r="D92" s="168" t="s">
        <v>13</v>
      </c>
      <c r="E92" s="180">
        <v>0</v>
      </c>
      <c r="F92" s="173" t="s">
        <v>244</v>
      </c>
      <c r="G92" s="181" t="s">
        <v>16</v>
      </c>
      <c r="H92" s="373" t="s">
        <v>18</v>
      </c>
      <c r="I92" s="398"/>
      <c r="J92" s="399"/>
      <c r="K92" s="400"/>
      <c r="L92" s="401"/>
      <c r="M92" s="401"/>
      <c r="N92" s="182"/>
      <c r="O92" s="401"/>
      <c r="P92" s="401"/>
      <c r="Q92" s="401"/>
      <c r="R92" s="401"/>
      <c r="S92" s="401"/>
      <c r="T92" s="401"/>
    </row>
    <row r="93" spans="1:20" s="175" customFormat="1" ht="40.5" customHeight="1">
      <c r="A93" s="168">
        <v>12</v>
      </c>
      <c r="B93" s="168" t="s">
        <v>247</v>
      </c>
      <c r="C93" s="168">
        <v>7</v>
      </c>
      <c r="D93" s="168" t="s">
        <v>13</v>
      </c>
      <c r="E93" s="180">
        <v>0</v>
      </c>
      <c r="F93" s="173" t="s">
        <v>244</v>
      </c>
      <c r="G93" s="181" t="s">
        <v>16</v>
      </c>
      <c r="H93" s="373" t="s">
        <v>18</v>
      </c>
      <c r="I93" s="398"/>
      <c r="J93" s="399"/>
      <c r="K93" s="400"/>
      <c r="L93" s="401"/>
      <c r="M93" s="401"/>
      <c r="N93" s="182"/>
      <c r="O93" s="401"/>
      <c r="P93" s="401"/>
      <c r="Q93" s="401"/>
      <c r="R93" s="401"/>
      <c r="S93" s="401"/>
      <c r="T93" s="401"/>
    </row>
    <row r="94" spans="1:20" s="175" customFormat="1" ht="40.5" customHeight="1">
      <c r="A94" s="168">
        <v>13</v>
      </c>
      <c r="B94" s="168" t="s">
        <v>248</v>
      </c>
      <c r="C94" s="168">
        <v>16</v>
      </c>
      <c r="D94" s="168" t="s">
        <v>13</v>
      </c>
      <c r="E94" s="180">
        <v>0</v>
      </c>
      <c r="F94" s="173" t="s">
        <v>244</v>
      </c>
      <c r="G94" s="181" t="s">
        <v>16</v>
      </c>
      <c r="H94" s="373" t="s">
        <v>18</v>
      </c>
      <c r="I94" s="398"/>
      <c r="J94" s="399"/>
      <c r="K94" s="400"/>
      <c r="L94" s="401"/>
      <c r="M94" s="401"/>
      <c r="N94" s="182"/>
      <c r="O94" s="401"/>
      <c r="P94" s="401"/>
      <c r="Q94" s="401"/>
      <c r="R94" s="401"/>
      <c r="S94" s="401"/>
      <c r="T94" s="401"/>
    </row>
    <row r="95" spans="1:20" s="175" customFormat="1" ht="40.5" customHeight="1">
      <c r="A95" s="168">
        <v>14</v>
      </c>
      <c r="B95" s="168" t="s">
        <v>249</v>
      </c>
      <c r="C95" s="171">
        <v>1404</v>
      </c>
      <c r="D95" s="168" t="s">
        <v>47</v>
      </c>
      <c r="E95" s="180">
        <v>0</v>
      </c>
      <c r="F95" s="173" t="s">
        <v>234</v>
      </c>
      <c r="G95" s="181" t="s">
        <v>16</v>
      </c>
      <c r="H95" s="373" t="s">
        <v>18</v>
      </c>
      <c r="I95" s="398"/>
      <c r="J95" s="399"/>
      <c r="K95" s="400"/>
      <c r="L95" s="401"/>
      <c r="M95" s="401"/>
      <c r="N95" s="182"/>
      <c r="O95" s="401"/>
      <c r="P95" s="401"/>
      <c r="Q95" s="401"/>
      <c r="R95" s="401"/>
      <c r="S95" s="401"/>
      <c r="T95" s="401"/>
    </row>
    <row r="96" spans="1:20" s="175" customFormat="1" ht="40.5" customHeight="1">
      <c r="A96" s="168">
        <v>15</v>
      </c>
      <c r="B96" s="168" t="s">
        <v>250</v>
      </c>
      <c r="C96" s="168">
        <v>320</v>
      </c>
      <c r="D96" s="168" t="s">
        <v>251</v>
      </c>
      <c r="E96" s="180">
        <v>0</v>
      </c>
      <c r="F96" s="173" t="s">
        <v>252</v>
      </c>
      <c r="G96" s="181" t="s">
        <v>20</v>
      </c>
      <c r="H96" s="373" t="s">
        <v>18</v>
      </c>
      <c r="I96" s="398"/>
      <c r="J96" s="399"/>
      <c r="K96" s="400"/>
      <c r="L96" s="401"/>
      <c r="M96" s="401"/>
      <c r="N96" s="182"/>
      <c r="O96" s="401"/>
      <c r="P96" s="401"/>
      <c r="Q96" s="401"/>
      <c r="R96" s="401"/>
      <c r="S96" s="401"/>
      <c r="T96" s="401"/>
    </row>
    <row r="97" spans="1:20" s="175" customFormat="1" ht="38.25" customHeight="1">
      <c r="A97" s="168">
        <v>16</v>
      </c>
      <c r="B97" s="168" t="s">
        <v>253</v>
      </c>
      <c r="C97" s="168">
        <v>1049</v>
      </c>
      <c r="D97" s="168" t="s">
        <v>47</v>
      </c>
      <c r="E97" s="180">
        <v>0</v>
      </c>
      <c r="F97" s="173" t="s">
        <v>252</v>
      </c>
      <c r="G97" s="181" t="s">
        <v>16</v>
      </c>
      <c r="H97" s="373" t="s">
        <v>18</v>
      </c>
      <c r="I97" s="398"/>
      <c r="J97" s="399"/>
      <c r="K97" s="400"/>
      <c r="L97" s="401"/>
      <c r="M97" s="401"/>
      <c r="N97" s="182"/>
      <c r="O97" s="401"/>
      <c r="P97" s="401"/>
      <c r="Q97" s="401"/>
      <c r="R97" s="401"/>
      <c r="S97" s="401"/>
      <c r="T97" s="401"/>
    </row>
    <row r="98" spans="1:20" s="175" customFormat="1" ht="38.25" customHeight="1">
      <c r="A98" s="168">
        <v>17</v>
      </c>
      <c r="B98" s="168" t="s">
        <v>254</v>
      </c>
      <c r="C98" s="168">
        <v>56</v>
      </c>
      <c r="D98" s="168" t="s">
        <v>47</v>
      </c>
      <c r="E98" s="180">
        <v>0</v>
      </c>
      <c r="F98" s="173" t="s">
        <v>150</v>
      </c>
      <c r="G98" s="181" t="s">
        <v>16</v>
      </c>
      <c r="H98" s="373" t="s">
        <v>18</v>
      </c>
      <c r="I98" s="398"/>
      <c r="J98" s="399"/>
      <c r="K98" s="400"/>
      <c r="L98" s="401"/>
      <c r="M98" s="401"/>
      <c r="N98" s="182"/>
      <c r="O98" s="401"/>
      <c r="P98" s="401"/>
      <c r="Q98" s="401"/>
      <c r="R98" s="401"/>
      <c r="S98" s="401"/>
      <c r="T98" s="401"/>
    </row>
    <row r="99" spans="1:20" ht="25.5">
      <c r="A99" s="168">
        <v>18</v>
      </c>
      <c r="B99" s="14" t="s">
        <v>149</v>
      </c>
      <c r="C99" s="14">
        <v>114</v>
      </c>
      <c r="D99" s="14" t="s">
        <v>47</v>
      </c>
      <c r="E99" s="29">
        <v>0</v>
      </c>
      <c r="F99" s="30" t="s">
        <v>150</v>
      </c>
      <c r="G99" s="57" t="s">
        <v>16</v>
      </c>
      <c r="H99" s="374" t="s">
        <v>18</v>
      </c>
      <c r="I99" s="34"/>
      <c r="J99" s="116"/>
      <c r="K99" s="125"/>
      <c r="L99" s="103"/>
      <c r="M99" s="103"/>
      <c r="N99" s="109"/>
      <c r="O99" s="103"/>
      <c r="P99" s="103"/>
      <c r="Q99" s="103"/>
      <c r="R99" s="103"/>
      <c r="S99" s="103"/>
      <c r="T99" s="103"/>
    </row>
    <row r="100" spans="1:20" ht="25.5">
      <c r="A100" s="168">
        <v>19</v>
      </c>
      <c r="B100" s="14" t="s">
        <v>151</v>
      </c>
      <c r="C100" s="14">
        <v>250</v>
      </c>
      <c r="D100" s="14" t="s">
        <v>47</v>
      </c>
      <c r="E100" s="29">
        <v>0</v>
      </c>
      <c r="F100" s="30" t="s">
        <v>150</v>
      </c>
      <c r="G100" s="57" t="s">
        <v>16</v>
      </c>
      <c r="H100" s="374" t="s">
        <v>18</v>
      </c>
      <c r="I100" s="34"/>
      <c r="J100" s="116"/>
      <c r="K100" s="125"/>
      <c r="L100" s="103"/>
      <c r="M100" s="103"/>
      <c r="N100" s="109"/>
      <c r="O100" s="103"/>
      <c r="P100" s="103"/>
      <c r="Q100" s="103"/>
      <c r="R100" s="103"/>
      <c r="S100" s="103"/>
      <c r="T100" s="103"/>
    </row>
    <row r="101" spans="1:20" ht="25.5">
      <c r="A101" s="168">
        <v>20</v>
      </c>
      <c r="B101" s="14" t="s">
        <v>152</v>
      </c>
      <c r="C101" s="14">
        <v>45</v>
      </c>
      <c r="D101" s="14" t="s">
        <v>47</v>
      </c>
      <c r="E101" s="29">
        <v>0</v>
      </c>
      <c r="F101" s="30" t="s">
        <v>150</v>
      </c>
      <c r="G101" s="57" t="s">
        <v>16</v>
      </c>
      <c r="H101" s="374" t="s">
        <v>18</v>
      </c>
      <c r="I101" s="34"/>
      <c r="J101" s="116"/>
      <c r="K101" s="125"/>
      <c r="L101" s="103"/>
      <c r="M101" s="103"/>
      <c r="N101" s="109"/>
      <c r="O101" s="103"/>
      <c r="P101" s="103"/>
      <c r="Q101" s="103"/>
      <c r="R101" s="103"/>
      <c r="S101" s="103"/>
      <c r="T101" s="103"/>
    </row>
    <row r="102" spans="1:20" ht="25.5">
      <c r="A102" s="168">
        <v>21</v>
      </c>
      <c r="B102" s="14" t="s">
        <v>153</v>
      </c>
      <c r="C102" s="14">
        <v>71</v>
      </c>
      <c r="D102" s="14" t="s">
        <v>47</v>
      </c>
      <c r="E102" s="29">
        <f>71*11</f>
        <v>781</v>
      </c>
      <c r="F102" s="30" t="s">
        <v>154</v>
      </c>
      <c r="G102" s="57" t="s">
        <v>119</v>
      </c>
      <c r="H102" s="374" t="s">
        <v>18</v>
      </c>
      <c r="I102" s="34"/>
      <c r="J102" s="116"/>
      <c r="K102" s="125"/>
      <c r="L102" s="103"/>
      <c r="M102" s="103"/>
      <c r="N102" s="109"/>
      <c r="O102" s="103"/>
      <c r="P102" s="103"/>
      <c r="Q102" s="103"/>
      <c r="R102" s="103"/>
      <c r="S102" s="103"/>
      <c r="T102" s="103"/>
    </row>
    <row r="103" spans="1:20" s="69" customFormat="1" ht="38.25">
      <c r="A103" s="168">
        <v>22</v>
      </c>
      <c r="B103" s="67" t="s">
        <v>198</v>
      </c>
      <c r="C103" s="129">
        <f>336+187+17</f>
        <v>540</v>
      </c>
      <c r="D103" s="129" t="s">
        <v>180</v>
      </c>
      <c r="E103" s="96">
        <v>0</v>
      </c>
      <c r="F103" s="130" t="s">
        <v>181</v>
      </c>
      <c r="G103" s="68" t="s">
        <v>16</v>
      </c>
      <c r="H103" s="375"/>
      <c r="I103" s="432"/>
      <c r="J103" s="404"/>
      <c r="K103" s="416"/>
      <c r="L103" s="406"/>
      <c r="M103" s="406"/>
      <c r="N103" s="134"/>
      <c r="O103" s="406"/>
      <c r="P103" s="406"/>
      <c r="Q103" s="406"/>
      <c r="R103" s="406"/>
      <c r="S103" s="406"/>
      <c r="T103" s="406"/>
    </row>
    <row r="104" spans="1:20" s="261" customFormat="1" ht="114.75">
      <c r="A104" s="242">
        <v>23</v>
      </c>
      <c r="B104" s="253" t="s">
        <v>430</v>
      </c>
      <c r="C104" s="263">
        <f>1040+100+20+48+50</f>
        <v>1258</v>
      </c>
      <c r="D104" s="252" t="s">
        <v>178</v>
      </c>
      <c r="E104" s="246">
        <v>0</v>
      </c>
      <c r="F104" s="258" t="s">
        <v>387</v>
      </c>
      <c r="G104" s="259" t="s">
        <v>20</v>
      </c>
      <c r="H104" s="386"/>
      <c r="I104" s="433"/>
      <c r="J104" s="434"/>
      <c r="K104" s="405"/>
      <c r="L104" s="435"/>
      <c r="M104" s="435"/>
      <c r="N104" s="262"/>
      <c r="O104" s="435"/>
      <c r="P104" s="435"/>
      <c r="Q104" s="435"/>
      <c r="R104" s="435"/>
      <c r="S104" s="435"/>
      <c r="T104" s="435"/>
    </row>
    <row r="105" spans="1:20" s="261" customFormat="1" ht="25.5">
      <c r="A105" s="242">
        <v>24</v>
      </c>
      <c r="B105" s="253" t="s">
        <v>401</v>
      </c>
      <c r="C105" s="263">
        <f>87+61+340</f>
        <v>488</v>
      </c>
      <c r="D105" s="252" t="s">
        <v>17</v>
      </c>
      <c r="E105" s="246">
        <v>0</v>
      </c>
      <c r="F105" s="258" t="s">
        <v>402</v>
      </c>
      <c r="G105" s="259" t="s">
        <v>16</v>
      </c>
      <c r="H105" s="386"/>
      <c r="I105" s="433"/>
      <c r="J105" s="434"/>
      <c r="K105" s="405"/>
      <c r="L105" s="435"/>
      <c r="M105" s="435"/>
      <c r="N105" s="262"/>
      <c r="O105" s="435"/>
      <c r="P105" s="435"/>
      <c r="Q105" s="435"/>
      <c r="R105" s="435"/>
      <c r="S105" s="435"/>
      <c r="T105" s="435"/>
    </row>
    <row r="106" spans="1:20" s="261" customFormat="1" ht="25.5">
      <c r="A106" s="242">
        <v>25</v>
      </c>
      <c r="B106" s="253" t="s">
        <v>406</v>
      </c>
      <c r="C106" s="252">
        <v>100</v>
      </c>
      <c r="D106" s="252" t="s">
        <v>17</v>
      </c>
      <c r="E106" s="246">
        <v>0</v>
      </c>
      <c r="F106" s="258" t="s">
        <v>405</v>
      </c>
      <c r="G106" s="259" t="s">
        <v>20</v>
      </c>
      <c r="H106" s="386"/>
      <c r="I106" s="433"/>
      <c r="J106" s="434"/>
      <c r="K106" s="405"/>
      <c r="L106" s="435"/>
      <c r="M106" s="435"/>
      <c r="N106" s="262"/>
      <c r="O106" s="435"/>
      <c r="P106" s="435"/>
      <c r="Q106" s="435"/>
      <c r="R106" s="435"/>
      <c r="S106" s="435"/>
      <c r="T106" s="435"/>
    </row>
    <row r="107" spans="1:20" s="261" customFormat="1" ht="39" customHeight="1">
      <c r="A107" s="242">
        <v>26</v>
      </c>
      <c r="B107" s="253" t="s">
        <v>412</v>
      </c>
      <c r="C107" s="252">
        <v>121</v>
      </c>
      <c r="D107" s="252" t="s">
        <v>69</v>
      </c>
      <c r="E107" s="301">
        <v>0</v>
      </c>
      <c r="F107" s="258" t="s">
        <v>413</v>
      </c>
      <c r="G107" s="259" t="s">
        <v>20</v>
      </c>
      <c r="H107" s="386"/>
      <c r="I107" s="433"/>
      <c r="J107" s="434"/>
      <c r="K107" s="405"/>
      <c r="L107" s="435"/>
      <c r="M107" s="435"/>
      <c r="N107" s="262"/>
      <c r="O107" s="435"/>
      <c r="P107" s="435"/>
      <c r="Q107" s="435"/>
      <c r="R107" s="435"/>
      <c r="S107" s="435"/>
      <c r="T107" s="435"/>
    </row>
    <row r="108" spans="1:20" s="261" customFormat="1" ht="84.75" customHeight="1">
      <c r="A108" s="242">
        <v>27</v>
      </c>
      <c r="B108" s="253" t="s">
        <v>428</v>
      </c>
      <c r="C108" s="252">
        <v>1500</v>
      </c>
      <c r="D108" s="252" t="s">
        <v>47</v>
      </c>
      <c r="E108" s="301">
        <v>0</v>
      </c>
      <c r="F108" s="258" t="s">
        <v>429</v>
      </c>
      <c r="G108" s="259" t="s">
        <v>20</v>
      </c>
      <c r="H108" s="386"/>
      <c r="I108" s="433"/>
      <c r="J108" s="434"/>
      <c r="K108" s="405"/>
      <c r="L108" s="435"/>
      <c r="M108" s="435"/>
      <c r="N108" s="262"/>
      <c r="O108" s="435"/>
      <c r="P108" s="435"/>
      <c r="Q108" s="435"/>
      <c r="R108" s="435"/>
      <c r="S108" s="435"/>
      <c r="T108" s="435"/>
    </row>
    <row r="109" spans="1:20" ht="12.75">
      <c r="A109" s="38"/>
      <c r="B109" s="14"/>
      <c r="C109" s="14"/>
      <c r="D109" s="15" t="s">
        <v>52</v>
      </c>
      <c r="E109" s="51">
        <f>SUM(E82:E102)</f>
        <v>781</v>
      </c>
      <c r="F109" s="118"/>
      <c r="G109" s="20"/>
      <c r="H109" s="33"/>
      <c r="I109" s="34"/>
      <c r="J109" s="116"/>
      <c r="K109" s="125"/>
      <c r="L109" s="103"/>
      <c r="M109" s="103"/>
      <c r="N109" s="109"/>
      <c r="O109" s="103"/>
      <c r="P109" s="103"/>
      <c r="Q109" s="103"/>
      <c r="R109" s="103"/>
      <c r="S109" s="103"/>
      <c r="T109" s="103"/>
    </row>
    <row r="110" spans="1:20" ht="12.75">
      <c r="A110" s="52"/>
      <c r="B110" s="52"/>
      <c r="C110" s="52"/>
      <c r="D110" s="23"/>
      <c r="E110" s="24"/>
      <c r="F110" s="110"/>
      <c r="G110" s="75"/>
      <c r="H110" s="26"/>
      <c r="I110" s="34"/>
      <c r="J110" s="116"/>
      <c r="K110" s="125"/>
      <c r="L110" s="103"/>
      <c r="M110" s="103"/>
      <c r="N110" s="109"/>
      <c r="O110" s="103"/>
      <c r="P110" s="103"/>
      <c r="Q110" s="103"/>
      <c r="R110" s="103"/>
      <c r="S110" s="103"/>
      <c r="T110" s="103"/>
    </row>
    <row r="111" spans="1:20" ht="12.75">
      <c r="A111" s="117" t="s">
        <v>53</v>
      </c>
      <c r="G111" s="28"/>
      <c r="H111" s="28"/>
      <c r="I111" s="34"/>
      <c r="J111" s="116"/>
      <c r="K111" s="125"/>
      <c r="L111" s="103"/>
      <c r="M111" s="103"/>
      <c r="N111" s="338"/>
      <c r="O111" s="103"/>
      <c r="P111" s="103"/>
      <c r="Q111" s="103"/>
      <c r="R111" s="103"/>
      <c r="S111" s="103"/>
      <c r="T111" s="103"/>
    </row>
    <row r="112" spans="1:20" ht="38.25" customHeight="1">
      <c r="A112" s="15" t="s">
        <v>139</v>
      </c>
      <c r="B112" s="13" t="s">
        <v>96</v>
      </c>
      <c r="C112" s="13" t="s">
        <v>97</v>
      </c>
      <c r="D112" s="13" t="s">
        <v>98</v>
      </c>
      <c r="E112" s="13" t="s">
        <v>99</v>
      </c>
      <c r="F112" s="118" t="s">
        <v>100</v>
      </c>
      <c r="G112" s="13" t="s">
        <v>101</v>
      </c>
      <c r="H112" s="37" t="s">
        <v>11</v>
      </c>
      <c r="I112" s="109"/>
      <c r="J112" s="109"/>
      <c r="K112" s="109"/>
      <c r="L112" s="103"/>
      <c r="M112" s="103"/>
      <c r="N112" s="109"/>
      <c r="O112" s="103"/>
      <c r="P112" s="103"/>
      <c r="Q112" s="103"/>
      <c r="R112" s="103"/>
      <c r="S112" s="103"/>
      <c r="T112" s="103"/>
    </row>
    <row r="113" spans="1:20" s="272" customFormat="1" ht="39.75" customHeight="1">
      <c r="A113" s="268">
        <v>1</v>
      </c>
      <c r="B113" s="268" t="s">
        <v>155</v>
      </c>
      <c r="C113" s="268">
        <v>111</v>
      </c>
      <c r="D113" s="268" t="s">
        <v>47</v>
      </c>
      <c r="E113" s="269">
        <f>(23*111)-1075</f>
        <v>1478</v>
      </c>
      <c r="F113" s="270" t="s">
        <v>156</v>
      </c>
      <c r="G113" s="271" t="s">
        <v>16</v>
      </c>
      <c r="H113" s="387" t="s">
        <v>18</v>
      </c>
      <c r="I113" s="436"/>
      <c r="J113" s="437"/>
      <c r="K113" s="438"/>
      <c r="L113" s="439"/>
      <c r="M113" s="439"/>
      <c r="N113" s="273"/>
      <c r="O113" s="439"/>
      <c r="P113" s="439"/>
      <c r="Q113" s="439"/>
      <c r="R113" s="439"/>
      <c r="S113" s="439"/>
      <c r="T113" s="439"/>
    </row>
    <row r="114" spans="1:20" ht="38.25" customHeight="1">
      <c r="A114" s="14">
        <v>2</v>
      </c>
      <c r="B114" s="14" t="s">
        <v>157</v>
      </c>
      <c r="C114" s="14">
        <v>3149</v>
      </c>
      <c r="D114" s="14" t="s">
        <v>158</v>
      </c>
      <c r="E114" s="29">
        <v>0</v>
      </c>
      <c r="F114" s="30" t="s">
        <v>156</v>
      </c>
      <c r="G114" s="20" t="s">
        <v>16</v>
      </c>
      <c r="H114" s="374" t="s">
        <v>18</v>
      </c>
      <c r="I114" s="34"/>
      <c r="J114" s="116"/>
      <c r="K114" s="125"/>
      <c r="L114" s="103"/>
      <c r="M114" s="103"/>
      <c r="N114" s="109"/>
      <c r="O114" s="103"/>
      <c r="P114" s="103"/>
      <c r="Q114" s="103"/>
      <c r="R114" s="103"/>
      <c r="S114" s="103"/>
      <c r="T114" s="103"/>
    </row>
    <row r="115" spans="1:20" s="175" customFormat="1" ht="37.5" customHeight="1">
      <c r="A115" s="14">
        <v>3</v>
      </c>
      <c r="B115" s="184" t="s">
        <v>260</v>
      </c>
      <c r="C115" s="171">
        <v>11</v>
      </c>
      <c r="D115" s="171" t="s">
        <v>222</v>
      </c>
      <c r="E115" s="180">
        <v>0</v>
      </c>
      <c r="F115" s="173" t="s">
        <v>261</v>
      </c>
      <c r="G115" s="174" t="s">
        <v>20</v>
      </c>
      <c r="H115" s="373" t="s">
        <v>18</v>
      </c>
      <c r="I115" s="440"/>
      <c r="J115" s="441"/>
      <c r="K115" s="400"/>
      <c r="L115" s="401"/>
      <c r="M115" s="401"/>
      <c r="N115" s="182"/>
      <c r="O115" s="401"/>
      <c r="P115" s="401"/>
      <c r="Q115" s="401"/>
      <c r="R115" s="401"/>
      <c r="S115" s="401"/>
      <c r="T115" s="401"/>
    </row>
    <row r="116" spans="1:20" s="175" customFormat="1" ht="37.5" customHeight="1">
      <c r="A116" s="14">
        <v>4</v>
      </c>
      <c r="B116" s="184" t="s">
        <v>262</v>
      </c>
      <c r="C116" s="171">
        <v>9</v>
      </c>
      <c r="D116" s="171" t="s">
        <v>222</v>
      </c>
      <c r="E116" s="180">
        <v>0</v>
      </c>
      <c r="F116" s="173" t="s">
        <v>261</v>
      </c>
      <c r="G116" s="174" t="s">
        <v>20</v>
      </c>
      <c r="H116" s="373" t="s">
        <v>18</v>
      </c>
      <c r="I116" s="440"/>
      <c r="J116" s="441"/>
      <c r="K116" s="400"/>
      <c r="L116" s="401"/>
      <c r="M116" s="401"/>
      <c r="N116" s="182"/>
      <c r="O116" s="401"/>
      <c r="P116" s="401"/>
      <c r="Q116" s="401"/>
      <c r="R116" s="401"/>
      <c r="S116" s="401"/>
      <c r="T116" s="401"/>
    </row>
    <row r="117" spans="1:20" s="175" customFormat="1" ht="37.5" customHeight="1">
      <c r="A117" s="14">
        <v>5</v>
      </c>
      <c r="B117" s="184" t="s">
        <v>263</v>
      </c>
      <c r="C117" s="171">
        <v>23</v>
      </c>
      <c r="D117" s="171" t="s">
        <v>222</v>
      </c>
      <c r="E117" s="180">
        <v>0</v>
      </c>
      <c r="F117" s="173" t="s">
        <v>261</v>
      </c>
      <c r="G117" s="174" t="s">
        <v>20</v>
      </c>
      <c r="H117" s="373" t="s">
        <v>18</v>
      </c>
      <c r="I117" s="440"/>
      <c r="J117" s="441"/>
      <c r="K117" s="400"/>
      <c r="L117" s="401"/>
      <c r="M117" s="401"/>
      <c r="N117" s="182"/>
      <c r="O117" s="401"/>
      <c r="P117" s="401"/>
      <c r="Q117" s="401"/>
      <c r="R117" s="401"/>
      <c r="S117" s="401"/>
      <c r="T117" s="401"/>
    </row>
    <row r="118" spans="1:20" s="175" customFormat="1" ht="37.5" customHeight="1">
      <c r="A118" s="14">
        <v>6</v>
      </c>
      <c r="B118" s="184" t="s">
        <v>264</v>
      </c>
      <c r="C118" s="171">
        <v>11</v>
      </c>
      <c r="D118" s="171" t="s">
        <v>265</v>
      </c>
      <c r="E118" s="180">
        <v>0</v>
      </c>
      <c r="F118" s="173" t="s">
        <v>261</v>
      </c>
      <c r="G118" s="174" t="s">
        <v>20</v>
      </c>
      <c r="H118" s="373" t="s">
        <v>18</v>
      </c>
      <c r="I118" s="440"/>
      <c r="J118" s="441"/>
      <c r="K118" s="400"/>
      <c r="L118" s="401"/>
      <c r="M118" s="401"/>
      <c r="N118" s="182"/>
      <c r="O118" s="401"/>
      <c r="P118" s="401"/>
      <c r="Q118" s="401"/>
      <c r="R118" s="401"/>
      <c r="S118" s="401"/>
      <c r="T118" s="401"/>
    </row>
    <row r="119" spans="1:20" s="175" customFormat="1" ht="37.5" customHeight="1">
      <c r="A119" s="14">
        <v>7</v>
      </c>
      <c r="B119" s="184" t="s">
        <v>266</v>
      </c>
      <c r="C119" s="171">
        <v>2</v>
      </c>
      <c r="D119" s="171" t="s">
        <v>222</v>
      </c>
      <c r="E119" s="180">
        <v>0</v>
      </c>
      <c r="F119" s="173" t="s">
        <v>261</v>
      </c>
      <c r="G119" s="174" t="s">
        <v>20</v>
      </c>
      <c r="H119" s="373" t="s">
        <v>18</v>
      </c>
      <c r="I119" s="440"/>
      <c r="J119" s="441"/>
      <c r="K119" s="400"/>
      <c r="L119" s="401"/>
      <c r="M119" s="401"/>
      <c r="N119" s="182"/>
      <c r="O119" s="401"/>
      <c r="P119" s="401"/>
      <c r="Q119" s="401"/>
      <c r="R119" s="401"/>
      <c r="S119" s="401"/>
      <c r="T119" s="401"/>
    </row>
    <row r="120" spans="1:20" s="175" customFormat="1" ht="37.5" customHeight="1">
      <c r="A120" s="14">
        <v>8</v>
      </c>
      <c r="B120" s="184" t="s">
        <v>267</v>
      </c>
      <c r="C120" s="171">
        <v>7</v>
      </c>
      <c r="D120" s="171" t="s">
        <v>268</v>
      </c>
      <c r="E120" s="180">
        <v>0</v>
      </c>
      <c r="F120" s="173" t="s">
        <v>261</v>
      </c>
      <c r="G120" s="174" t="s">
        <v>20</v>
      </c>
      <c r="H120" s="373" t="s">
        <v>18</v>
      </c>
      <c r="I120" s="440"/>
      <c r="J120" s="441"/>
      <c r="K120" s="400"/>
      <c r="L120" s="401"/>
      <c r="M120" s="401"/>
      <c r="N120" s="182"/>
      <c r="O120" s="401"/>
      <c r="P120" s="401"/>
      <c r="Q120" s="401"/>
      <c r="R120" s="401"/>
      <c r="S120" s="401"/>
      <c r="T120" s="401"/>
    </row>
    <row r="121" spans="1:20" s="175" customFormat="1" ht="37.5" customHeight="1">
      <c r="A121" s="14">
        <v>9</v>
      </c>
      <c r="B121" s="184" t="s">
        <v>269</v>
      </c>
      <c r="C121" s="171">
        <v>4</v>
      </c>
      <c r="D121" s="171" t="s">
        <v>270</v>
      </c>
      <c r="E121" s="180">
        <v>0</v>
      </c>
      <c r="F121" s="173" t="s">
        <v>261</v>
      </c>
      <c r="G121" s="174" t="s">
        <v>20</v>
      </c>
      <c r="H121" s="373" t="s">
        <v>18</v>
      </c>
      <c r="I121" s="440"/>
      <c r="J121" s="441"/>
      <c r="K121" s="400"/>
      <c r="L121" s="401"/>
      <c r="M121" s="401"/>
      <c r="N121" s="182"/>
      <c r="O121" s="401"/>
      <c r="P121" s="401"/>
      <c r="Q121" s="401"/>
      <c r="R121" s="401"/>
      <c r="S121" s="401"/>
      <c r="T121" s="401"/>
    </row>
    <row r="122" spans="1:20" s="175" customFormat="1" ht="37.5" customHeight="1">
      <c r="A122" s="14">
        <v>10</v>
      </c>
      <c r="B122" s="184" t="s">
        <v>271</v>
      </c>
      <c r="C122" s="171">
        <v>1</v>
      </c>
      <c r="D122" s="171" t="s">
        <v>265</v>
      </c>
      <c r="E122" s="180">
        <v>0</v>
      </c>
      <c r="F122" s="173" t="s">
        <v>261</v>
      </c>
      <c r="G122" s="174" t="s">
        <v>20</v>
      </c>
      <c r="H122" s="373" t="s">
        <v>18</v>
      </c>
      <c r="I122" s="440"/>
      <c r="J122" s="441"/>
      <c r="K122" s="400"/>
      <c r="L122" s="401"/>
      <c r="M122" s="401"/>
      <c r="N122" s="182"/>
      <c r="O122" s="401"/>
      <c r="P122" s="401"/>
      <c r="Q122" s="401"/>
      <c r="R122" s="401"/>
      <c r="S122" s="401"/>
      <c r="T122" s="401"/>
    </row>
    <row r="123" spans="1:20" s="175" customFormat="1" ht="37.5" customHeight="1">
      <c r="A123" s="14">
        <v>11</v>
      </c>
      <c r="B123" s="184" t="s">
        <v>272</v>
      </c>
      <c r="C123" s="171">
        <v>14</v>
      </c>
      <c r="D123" s="171" t="s">
        <v>222</v>
      </c>
      <c r="E123" s="180">
        <v>0</v>
      </c>
      <c r="F123" s="173" t="s">
        <v>261</v>
      </c>
      <c r="G123" s="174" t="s">
        <v>20</v>
      </c>
      <c r="H123" s="373" t="s">
        <v>18</v>
      </c>
      <c r="I123" s="398"/>
      <c r="J123" s="441"/>
      <c r="K123" s="400"/>
      <c r="L123" s="401"/>
      <c r="M123" s="401"/>
      <c r="N123" s="182"/>
      <c r="O123" s="401"/>
      <c r="P123" s="401"/>
      <c r="Q123" s="401"/>
      <c r="R123" s="401"/>
      <c r="S123" s="401"/>
      <c r="T123" s="401"/>
    </row>
    <row r="124" spans="1:20" s="175" customFormat="1" ht="37.5" customHeight="1">
      <c r="A124" s="14">
        <v>12</v>
      </c>
      <c r="B124" s="184" t="s">
        <v>273</v>
      </c>
      <c r="C124" s="171">
        <v>26</v>
      </c>
      <c r="D124" s="171" t="s">
        <v>222</v>
      </c>
      <c r="E124" s="180">
        <v>0</v>
      </c>
      <c r="F124" s="173" t="s">
        <v>261</v>
      </c>
      <c r="G124" s="174" t="s">
        <v>20</v>
      </c>
      <c r="H124" s="373" t="s">
        <v>18</v>
      </c>
      <c r="I124" s="398"/>
      <c r="J124" s="441"/>
      <c r="K124" s="400"/>
      <c r="L124" s="401"/>
      <c r="M124" s="401"/>
      <c r="N124" s="182"/>
      <c r="O124" s="401"/>
      <c r="P124" s="401"/>
      <c r="Q124" s="401"/>
      <c r="R124" s="401"/>
      <c r="S124" s="401"/>
      <c r="T124" s="401"/>
    </row>
    <row r="125" spans="1:20" s="175" customFormat="1" ht="37.5" customHeight="1">
      <c r="A125" s="127">
        <v>13</v>
      </c>
      <c r="B125" s="286" t="s">
        <v>274</v>
      </c>
      <c r="C125" s="226">
        <v>466</v>
      </c>
      <c r="D125" s="226" t="s">
        <v>275</v>
      </c>
      <c r="E125" s="276">
        <v>0</v>
      </c>
      <c r="F125" s="277" t="s">
        <v>159</v>
      </c>
      <c r="G125" s="227" t="s">
        <v>20</v>
      </c>
      <c r="H125" s="382" t="s">
        <v>18</v>
      </c>
      <c r="I125" s="398"/>
      <c r="J125" s="442"/>
      <c r="K125" s="400"/>
      <c r="L125" s="401"/>
      <c r="M125" s="401"/>
      <c r="N125" s="182"/>
      <c r="O125" s="401"/>
      <c r="P125" s="401"/>
      <c r="Q125" s="401"/>
      <c r="R125" s="401"/>
      <c r="S125" s="401"/>
      <c r="T125" s="401"/>
    </row>
    <row r="126" spans="1:20" s="251" customFormat="1" ht="96" customHeight="1">
      <c r="A126" s="304">
        <v>14</v>
      </c>
      <c r="B126" s="305" t="s">
        <v>422</v>
      </c>
      <c r="C126" s="306">
        <f>1280+80+400</f>
        <v>1760</v>
      </c>
      <c r="D126" s="306" t="s">
        <v>423</v>
      </c>
      <c r="E126" s="307">
        <v>0</v>
      </c>
      <c r="F126" s="308" t="s">
        <v>424</v>
      </c>
      <c r="G126" s="238" t="s">
        <v>20</v>
      </c>
      <c r="H126" s="388" t="s">
        <v>18</v>
      </c>
      <c r="I126" s="426"/>
      <c r="J126" s="443"/>
      <c r="K126" s="302"/>
      <c r="L126" s="303"/>
      <c r="M126" s="303"/>
      <c r="N126" s="290"/>
      <c r="O126" s="303"/>
      <c r="P126" s="303"/>
      <c r="Q126" s="303"/>
      <c r="R126" s="303"/>
      <c r="S126" s="303"/>
      <c r="T126" s="303"/>
    </row>
    <row r="127" spans="1:20" s="251" customFormat="1" ht="96" customHeight="1">
      <c r="A127" s="304">
        <v>15</v>
      </c>
      <c r="B127" s="304" t="s">
        <v>431</v>
      </c>
      <c r="C127" s="306">
        <v>650</v>
      </c>
      <c r="D127" s="306" t="s">
        <v>47</v>
      </c>
      <c r="E127" s="307">
        <v>0</v>
      </c>
      <c r="F127" s="308" t="s">
        <v>432</v>
      </c>
      <c r="G127" s="238" t="s">
        <v>20</v>
      </c>
      <c r="H127" s="388" t="s">
        <v>18</v>
      </c>
      <c r="I127" s="426"/>
      <c r="J127" s="443"/>
      <c r="K127" s="302"/>
      <c r="L127" s="303"/>
      <c r="M127" s="303"/>
      <c r="N127" s="290"/>
      <c r="O127" s="303"/>
      <c r="P127" s="303"/>
      <c r="Q127" s="303"/>
      <c r="R127" s="303"/>
      <c r="S127" s="303"/>
      <c r="T127" s="303"/>
    </row>
    <row r="128" spans="1:20" s="289" customFormat="1" ht="96" customHeight="1">
      <c r="A128" s="252">
        <v>16</v>
      </c>
      <c r="B128" s="253" t="s">
        <v>434</v>
      </c>
      <c r="C128" s="252">
        <v>1250</v>
      </c>
      <c r="D128" s="252" t="s">
        <v>47</v>
      </c>
      <c r="E128" s="246">
        <v>0</v>
      </c>
      <c r="F128" s="258" t="s">
        <v>433</v>
      </c>
      <c r="G128" s="250" t="s">
        <v>20</v>
      </c>
      <c r="H128" s="383" t="s">
        <v>18</v>
      </c>
      <c r="I128" s="426"/>
      <c r="J128" s="443"/>
      <c r="K128" s="405"/>
      <c r="L128" s="303"/>
      <c r="M128" s="303"/>
      <c r="N128" s="290"/>
      <c r="O128" s="303"/>
      <c r="P128" s="303"/>
      <c r="Q128" s="303"/>
      <c r="R128" s="303"/>
      <c r="S128" s="303"/>
      <c r="T128" s="303"/>
    </row>
    <row r="129" spans="1:20" ht="37.5" customHeight="1">
      <c r="A129" s="38"/>
      <c r="B129" s="38"/>
      <c r="C129" s="38"/>
      <c r="D129" s="45" t="s">
        <v>52</v>
      </c>
      <c r="E129" s="207">
        <f>SUM(E113:E127)</f>
        <v>1478</v>
      </c>
      <c r="F129" s="41"/>
      <c r="G129" s="287"/>
      <c r="H129" s="222"/>
      <c r="I129" s="34"/>
      <c r="J129" s="116"/>
      <c r="K129" s="125"/>
      <c r="L129" s="103"/>
      <c r="M129" s="103"/>
      <c r="N129" s="109"/>
      <c r="O129" s="103"/>
      <c r="P129" s="103"/>
      <c r="Q129" s="103"/>
      <c r="R129" s="103"/>
      <c r="S129" s="103"/>
      <c r="T129" s="103"/>
    </row>
    <row r="130" spans="1:20" ht="37.5" customHeight="1">
      <c r="A130" s="52"/>
      <c r="B130" s="52"/>
      <c r="C130" s="52"/>
      <c r="D130" s="23"/>
      <c r="E130" s="24"/>
      <c r="F130" s="125"/>
      <c r="G130" s="75"/>
      <c r="H130" s="75"/>
      <c r="I130" s="34"/>
      <c r="J130" s="116"/>
      <c r="K130" s="125"/>
      <c r="L130" s="103"/>
      <c r="M130" s="103"/>
      <c r="N130" s="109"/>
      <c r="O130" s="103"/>
      <c r="P130" s="103"/>
      <c r="Q130" s="103"/>
      <c r="R130" s="103"/>
      <c r="S130" s="103"/>
      <c r="T130" s="103"/>
    </row>
    <row r="131" spans="1:20" s="175" customFormat="1" ht="12.75">
      <c r="A131" s="185" t="s">
        <v>276</v>
      </c>
      <c r="F131" s="186"/>
      <c r="G131" s="187"/>
      <c r="H131" s="187"/>
      <c r="I131" s="398"/>
      <c r="J131" s="399"/>
      <c r="K131" s="400"/>
      <c r="L131" s="401"/>
      <c r="M131" s="401"/>
      <c r="N131" s="431"/>
      <c r="O131" s="401"/>
      <c r="P131" s="401"/>
      <c r="Q131" s="401"/>
      <c r="R131" s="401"/>
      <c r="S131" s="401"/>
      <c r="T131" s="401"/>
    </row>
    <row r="132" spans="1:20" s="175" customFormat="1" ht="24.75" customHeight="1">
      <c r="A132" s="188" t="s">
        <v>139</v>
      </c>
      <c r="B132" s="176" t="s">
        <v>96</v>
      </c>
      <c r="C132" s="176" t="s">
        <v>97</v>
      </c>
      <c r="D132" s="176" t="s">
        <v>98</v>
      </c>
      <c r="E132" s="176" t="s">
        <v>99</v>
      </c>
      <c r="F132" s="189" t="s">
        <v>100</v>
      </c>
      <c r="G132" s="176" t="s">
        <v>101</v>
      </c>
      <c r="H132" s="389" t="s">
        <v>11</v>
      </c>
      <c r="I132" s="182"/>
      <c r="J132" s="182"/>
      <c r="K132" s="182"/>
      <c r="L132" s="401"/>
      <c r="M132" s="401"/>
      <c r="N132" s="431"/>
      <c r="O132" s="401"/>
      <c r="P132" s="401"/>
      <c r="Q132" s="401"/>
      <c r="R132" s="401"/>
      <c r="S132" s="401"/>
      <c r="T132" s="401"/>
    </row>
    <row r="133" spans="1:20" s="175" customFormat="1" ht="38.25">
      <c r="A133" s="168">
        <v>1</v>
      </c>
      <c r="B133" s="184" t="s">
        <v>277</v>
      </c>
      <c r="C133" s="171">
        <v>15</v>
      </c>
      <c r="D133" s="171" t="s">
        <v>278</v>
      </c>
      <c r="E133" s="180">
        <v>0</v>
      </c>
      <c r="F133" s="173" t="s">
        <v>261</v>
      </c>
      <c r="G133" s="174" t="s">
        <v>20</v>
      </c>
      <c r="H133" s="373" t="s">
        <v>18</v>
      </c>
      <c r="I133" s="398"/>
      <c r="J133" s="442"/>
      <c r="K133" s="444"/>
      <c r="L133" s="445"/>
      <c r="M133" s="445"/>
      <c r="N133" s="431"/>
      <c r="O133" s="401"/>
      <c r="P133" s="401"/>
      <c r="Q133" s="401"/>
      <c r="R133" s="401"/>
      <c r="S133" s="401"/>
      <c r="T133" s="401"/>
    </row>
    <row r="134" spans="1:20" s="175" customFormat="1" ht="38.25">
      <c r="A134" s="168">
        <v>2</v>
      </c>
      <c r="B134" s="184" t="s">
        <v>279</v>
      </c>
      <c r="C134" s="171">
        <v>2</v>
      </c>
      <c r="D134" s="171" t="s">
        <v>222</v>
      </c>
      <c r="E134" s="180">
        <v>0</v>
      </c>
      <c r="F134" s="173" t="s">
        <v>261</v>
      </c>
      <c r="G134" s="174" t="s">
        <v>20</v>
      </c>
      <c r="H134" s="373" t="s">
        <v>18</v>
      </c>
      <c r="I134" s="398"/>
      <c r="J134" s="442"/>
      <c r="K134" s="444"/>
      <c r="L134" s="445"/>
      <c r="M134" s="445"/>
      <c r="N134" s="431"/>
      <c r="O134" s="401"/>
      <c r="P134" s="401"/>
      <c r="Q134" s="401"/>
      <c r="R134" s="401"/>
      <c r="S134" s="401"/>
      <c r="T134" s="401"/>
    </row>
    <row r="135" spans="1:20" s="175" customFormat="1" ht="63.75">
      <c r="A135" s="168">
        <v>3</v>
      </c>
      <c r="B135" s="184" t="s">
        <v>280</v>
      </c>
      <c r="C135" s="171">
        <v>40</v>
      </c>
      <c r="D135" s="171" t="s">
        <v>209</v>
      </c>
      <c r="E135" s="180">
        <v>0</v>
      </c>
      <c r="F135" s="173" t="s">
        <v>261</v>
      </c>
      <c r="G135" s="174" t="s">
        <v>20</v>
      </c>
      <c r="H135" s="373" t="s">
        <v>18</v>
      </c>
      <c r="I135" s="398"/>
      <c r="J135" s="442"/>
      <c r="K135" s="444"/>
      <c r="L135" s="445"/>
      <c r="M135" s="445"/>
      <c r="N135" s="431"/>
      <c r="O135" s="401"/>
      <c r="P135" s="401"/>
      <c r="Q135" s="401"/>
      <c r="R135" s="401"/>
      <c r="S135" s="401"/>
      <c r="T135" s="401"/>
    </row>
    <row r="136" spans="1:20" s="175" customFormat="1" ht="63.75">
      <c r="A136" s="168">
        <v>4</v>
      </c>
      <c r="B136" s="184" t="s">
        <v>281</v>
      </c>
      <c r="C136" s="171">
        <v>20</v>
      </c>
      <c r="D136" s="171" t="s">
        <v>209</v>
      </c>
      <c r="E136" s="180">
        <v>0</v>
      </c>
      <c r="F136" s="173" t="s">
        <v>261</v>
      </c>
      <c r="G136" s="174" t="s">
        <v>20</v>
      </c>
      <c r="H136" s="373" t="s">
        <v>18</v>
      </c>
      <c r="I136" s="398"/>
      <c r="J136" s="442"/>
      <c r="K136" s="444"/>
      <c r="L136" s="445"/>
      <c r="M136" s="445"/>
      <c r="N136" s="431"/>
      <c r="O136" s="401"/>
      <c r="P136" s="401"/>
      <c r="Q136" s="401"/>
      <c r="R136" s="401"/>
      <c r="S136" s="401"/>
      <c r="T136" s="401"/>
    </row>
    <row r="137" spans="1:20" s="175" customFormat="1" ht="63.75">
      <c r="A137" s="168">
        <v>5</v>
      </c>
      <c r="B137" s="184" t="s">
        <v>282</v>
      </c>
      <c r="C137" s="171">
        <v>1</v>
      </c>
      <c r="D137" s="171" t="s">
        <v>283</v>
      </c>
      <c r="E137" s="180">
        <v>0</v>
      </c>
      <c r="F137" s="173" t="s">
        <v>261</v>
      </c>
      <c r="G137" s="174" t="s">
        <v>20</v>
      </c>
      <c r="H137" s="373" t="s">
        <v>18</v>
      </c>
      <c r="I137" s="398"/>
      <c r="J137" s="442"/>
      <c r="K137" s="444"/>
      <c r="L137" s="445"/>
      <c r="M137" s="445"/>
      <c r="N137" s="431"/>
      <c r="O137" s="401"/>
      <c r="P137" s="401"/>
      <c r="Q137" s="401"/>
      <c r="R137" s="401"/>
      <c r="S137" s="401"/>
      <c r="T137" s="401"/>
    </row>
    <row r="138" spans="1:20" s="175" customFormat="1" ht="38.25">
      <c r="A138" s="168">
        <v>6</v>
      </c>
      <c r="B138" s="184" t="s">
        <v>284</v>
      </c>
      <c r="C138" s="171">
        <v>37</v>
      </c>
      <c r="D138" s="171" t="s">
        <v>222</v>
      </c>
      <c r="E138" s="180">
        <v>0</v>
      </c>
      <c r="F138" s="173" t="s">
        <v>261</v>
      </c>
      <c r="G138" s="174" t="s">
        <v>20</v>
      </c>
      <c r="H138" s="373" t="s">
        <v>18</v>
      </c>
      <c r="I138" s="398"/>
      <c r="J138" s="442"/>
      <c r="K138" s="444"/>
      <c r="L138" s="445"/>
      <c r="M138" s="445"/>
      <c r="N138" s="431"/>
      <c r="O138" s="401"/>
      <c r="P138" s="401"/>
      <c r="Q138" s="401"/>
      <c r="R138" s="401"/>
      <c r="S138" s="401"/>
      <c r="T138" s="401"/>
    </row>
    <row r="139" spans="1:20" s="175" customFormat="1" ht="38.25">
      <c r="A139" s="168">
        <v>7</v>
      </c>
      <c r="B139" s="184" t="s">
        <v>285</v>
      </c>
      <c r="C139" s="171">
        <v>44</v>
      </c>
      <c r="D139" s="171" t="s">
        <v>270</v>
      </c>
      <c r="E139" s="180">
        <v>0</v>
      </c>
      <c r="F139" s="173" t="s">
        <v>261</v>
      </c>
      <c r="G139" s="174" t="s">
        <v>20</v>
      </c>
      <c r="H139" s="373" t="s">
        <v>18</v>
      </c>
      <c r="I139" s="398"/>
      <c r="J139" s="442"/>
      <c r="K139" s="444"/>
      <c r="L139" s="445"/>
      <c r="M139" s="445"/>
      <c r="N139" s="431"/>
      <c r="O139" s="401"/>
      <c r="P139" s="401"/>
      <c r="Q139" s="401"/>
      <c r="R139" s="401"/>
      <c r="S139" s="401"/>
      <c r="T139" s="401"/>
    </row>
    <row r="140" spans="1:20" s="175" customFormat="1" ht="38.25">
      <c r="A140" s="168">
        <v>8</v>
      </c>
      <c r="B140" s="184" t="s">
        <v>286</v>
      </c>
      <c r="C140" s="171">
        <v>12</v>
      </c>
      <c r="D140" s="171" t="s">
        <v>222</v>
      </c>
      <c r="E140" s="180">
        <v>0</v>
      </c>
      <c r="F140" s="173" t="s">
        <v>261</v>
      </c>
      <c r="G140" s="174" t="s">
        <v>20</v>
      </c>
      <c r="H140" s="373" t="s">
        <v>18</v>
      </c>
      <c r="I140" s="398"/>
      <c r="J140" s="442"/>
      <c r="K140" s="444"/>
      <c r="L140" s="445"/>
      <c r="M140" s="445"/>
      <c r="N140" s="431"/>
      <c r="O140" s="401"/>
      <c r="P140" s="401"/>
      <c r="Q140" s="401"/>
      <c r="R140" s="401"/>
      <c r="S140" s="401"/>
      <c r="T140" s="401"/>
    </row>
    <row r="141" spans="1:20" s="175" customFormat="1" ht="38.25">
      <c r="A141" s="168">
        <v>9</v>
      </c>
      <c r="B141" s="184" t="s">
        <v>287</v>
      </c>
      <c r="C141" s="171">
        <v>11</v>
      </c>
      <c r="D141" s="171" t="s">
        <v>270</v>
      </c>
      <c r="E141" s="180">
        <v>0</v>
      </c>
      <c r="F141" s="173" t="s">
        <v>261</v>
      </c>
      <c r="G141" s="174" t="s">
        <v>20</v>
      </c>
      <c r="H141" s="373" t="s">
        <v>18</v>
      </c>
      <c r="I141" s="398"/>
      <c r="J141" s="442"/>
      <c r="K141" s="444"/>
      <c r="L141" s="445"/>
      <c r="M141" s="445"/>
      <c r="N141" s="431"/>
      <c r="O141" s="401"/>
      <c r="P141" s="401"/>
      <c r="Q141" s="401"/>
      <c r="R141" s="401"/>
      <c r="S141" s="401"/>
      <c r="T141" s="401"/>
    </row>
    <row r="142" spans="1:20" s="175" customFormat="1" ht="38.25">
      <c r="A142" s="168">
        <v>10</v>
      </c>
      <c r="B142" s="184" t="s">
        <v>288</v>
      </c>
      <c r="C142" s="171">
        <v>94</v>
      </c>
      <c r="D142" s="171" t="s">
        <v>222</v>
      </c>
      <c r="E142" s="180">
        <v>0</v>
      </c>
      <c r="F142" s="173" t="s">
        <v>261</v>
      </c>
      <c r="G142" s="174" t="s">
        <v>20</v>
      </c>
      <c r="H142" s="373" t="s">
        <v>18</v>
      </c>
      <c r="I142" s="398"/>
      <c r="J142" s="442"/>
      <c r="K142" s="444"/>
      <c r="L142" s="445"/>
      <c r="M142" s="445"/>
      <c r="N142" s="431"/>
      <c r="O142" s="401"/>
      <c r="P142" s="401"/>
      <c r="Q142" s="401"/>
      <c r="R142" s="401"/>
      <c r="S142" s="401"/>
      <c r="T142" s="401"/>
    </row>
    <row r="143" spans="1:20" s="175" customFormat="1" ht="63.75">
      <c r="A143" s="168">
        <v>11</v>
      </c>
      <c r="B143" s="184" t="s">
        <v>289</v>
      </c>
      <c r="C143" s="171">
        <v>2</v>
      </c>
      <c r="D143" s="171" t="s">
        <v>209</v>
      </c>
      <c r="E143" s="180">
        <v>0</v>
      </c>
      <c r="F143" s="173" t="s">
        <v>261</v>
      </c>
      <c r="G143" s="174" t="s">
        <v>20</v>
      </c>
      <c r="H143" s="373" t="s">
        <v>18</v>
      </c>
      <c r="I143" s="398"/>
      <c r="J143" s="442"/>
      <c r="K143" s="444"/>
      <c r="L143" s="445"/>
      <c r="M143" s="445"/>
      <c r="N143" s="431"/>
      <c r="O143" s="401"/>
      <c r="P143" s="401"/>
      <c r="Q143" s="401"/>
      <c r="R143" s="401"/>
      <c r="S143" s="401"/>
      <c r="T143" s="401"/>
    </row>
    <row r="144" spans="1:20" s="175" customFormat="1" ht="38.25">
      <c r="A144" s="168">
        <v>12</v>
      </c>
      <c r="B144" s="184" t="s">
        <v>290</v>
      </c>
      <c r="C144" s="171">
        <v>1</v>
      </c>
      <c r="D144" s="171" t="s">
        <v>278</v>
      </c>
      <c r="E144" s="180">
        <v>0</v>
      </c>
      <c r="F144" s="173" t="s">
        <v>261</v>
      </c>
      <c r="G144" s="174" t="s">
        <v>20</v>
      </c>
      <c r="H144" s="373" t="s">
        <v>18</v>
      </c>
      <c r="I144" s="398"/>
      <c r="J144" s="442"/>
      <c r="K144" s="444"/>
      <c r="L144" s="445"/>
      <c r="M144" s="445"/>
      <c r="N144" s="431"/>
      <c r="O144" s="401"/>
      <c r="P144" s="401"/>
      <c r="Q144" s="401"/>
      <c r="R144" s="401"/>
      <c r="S144" s="401"/>
      <c r="T144" s="401"/>
    </row>
    <row r="145" spans="1:20" s="175" customFormat="1" ht="38.25">
      <c r="A145" s="168">
        <v>13</v>
      </c>
      <c r="B145" s="184" t="s">
        <v>291</v>
      </c>
      <c r="C145" s="171">
        <v>10</v>
      </c>
      <c r="D145" s="171" t="s">
        <v>222</v>
      </c>
      <c r="E145" s="180">
        <v>0</v>
      </c>
      <c r="F145" s="173" t="s">
        <v>261</v>
      </c>
      <c r="G145" s="174" t="s">
        <v>20</v>
      </c>
      <c r="H145" s="373" t="s">
        <v>18</v>
      </c>
      <c r="I145" s="398"/>
      <c r="J145" s="442"/>
      <c r="K145" s="444"/>
      <c r="L145" s="445"/>
      <c r="M145" s="445"/>
      <c r="N145" s="431"/>
      <c r="O145" s="401"/>
      <c r="P145" s="401"/>
      <c r="Q145" s="401"/>
      <c r="R145" s="401"/>
      <c r="S145" s="401"/>
      <c r="T145" s="401"/>
    </row>
    <row r="146" spans="1:20" s="175" customFormat="1" ht="38.25">
      <c r="A146" s="168">
        <v>14</v>
      </c>
      <c r="B146" s="184" t="s">
        <v>292</v>
      </c>
      <c r="C146" s="171">
        <v>1</v>
      </c>
      <c r="D146" s="171" t="s">
        <v>222</v>
      </c>
      <c r="E146" s="180">
        <v>0</v>
      </c>
      <c r="F146" s="173" t="s">
        <v>261</v>
      </c>
      <c r="G146" s="174" t="s">
        <v>20</v>
      </c>
      <c r="H146" s="373" t="s">
        <v>18</v>
      </c>
      <c r="I146" s="398"/>
      <c r="J146" s="442"/>
      <c r="K146" s="444"/>
      <c r="L146" s="445"/>
      <c r="M146" s="445"/>
      <c r="N146" s="431"/>
      <c r="O146" s="401"/>
      <c r="P146" s="401"/>
      <c r="Q146" s="401"/>
      <c r="R146" s="401"/>
      <c r="S146" s="401"/>
      <c r="T146" s="401"/>
    </row>
    <row r="147" spans="1:20" s="175" customFormat="1" ht="38.25">
      <c r="A147" s="168">
        <v>15</v>
      </c>
      <c r="B147" s="184" t="s">
        <v>293</v>
      </c>
      <c r="C147" s="171">
        <v>2</v>
      </c>
      <c r="D147" s="171" t="s">
        <v>294</v>
      </c>
      <c r="E147" s="180">
        <v>0</v>
      </c>
      <c r="F147" s="173" t="s">
        <v>261</v>
      </c>
      <c r="G147" s="174" t="s">
        <v>20</v>
      </c>
      <c r="H147" s="373" t="s">
        <v>18</v>
      </c>
      <c r="I147" s="398"/>
      <c r="J147" s="442"/>
      <c r="K147" s="444"/>
      <c r="L147" s="445"/>
      <c r="M147" s="445"/>
      <c r="N147" s="431"/>
      <c r="O147" s="401"/>
      <c r="P147" s="401"/>
      <c r="Q147" s="401"/>
      <c r="R147" s="401"/>
      <c r="S147" s="401"/>
      <c r="T147" s="401"/>
    </row>
    <row r="148" spans="1:20" s="175" customFormat="1" ht="38.25">
      <c r="A148" s="168">
        <v>16</v>
      </c>
      <c r="B148" s="184" t="s">
        <v>295</v>
      </c>
      <c r="C148" s="171">
        <v>1</v>
      </c>
      <c r="D148" s="171" t="s">
        <v>222</v>
      </c>
      <c r="E148" s="180">
        <v>0</v>
      </c>
      <c r="F148" s="173" t="s">
        <v>261</v>
      </c>
      <c r="G148" s="174" t="s">
        <v>20</v>
      </c>
      <c r="H148" s="373" t="s">
        <v>18</v>
      </c>
      <c r="I148" s="398"/>
      <c r="J148" s="442"/>
      <c r="K148" s="444"/>
      <c r="L148" s="445"/>
      <c r="M148" s="445"/>
      <c r="N148" s="431"/>
      <c r="O148" s="401"/>
      <c r="P148" s="401"/>
      <c r="Q148" s="401"/>
      <c r="R148" s="401"/>
      <c r="S148" s="401"/>
      <c r="T148" s="401"/>
    </row>
    <row r="149" spans="1:20" s="175" customFormat="1" ht="38.25">
      <c r="A149" s="168">
        <v>17</v>
      </c>
      <c r="B149" s="184" t="s">
        <v>296</v>
      </c>
      <c r="C149" s="171">
        <v>1</v>
      </c>
      <c r="D149" s="171" t="s">
        <v>222</v>
      </c>
      <c r="E149" s="180">
        <v>0</v>
      </c>
      <c r="F149" s="173" t="s">
        <v>261</v>
      </c>
      <c r="G149" s="174" t="s">
        <v>20</v>
      </c>
      <c r="H149" s="373" t="s">
        <v>18</v>
      </c>
      <c r="I149" s="398"/>
      <c r="J149" s="442"/>
      <c r="K149" s="444"/>
      <c r="L149" s="445"/>
      <c r="M149" s="445"/>
      <c r="N149" s="431"/>
      <c r="O149" s="401"/>
      <c r="P149" s="401"/>
      <c r="Q149" s="401"/>
      <c r="R149" s="401"/>
      <c r="S149" s="401"/>
      <c r="T149" s="401"/>
    </row>
    <row r="150" spans="1:20" s="175" customFormat="1" ht="38.25">
      <c r="A150" s="168">
        <v>18</v>
      </c>
      <c r="B150" s="184" t="s">
        <v>297</v>
      </c>
      <c r="C150" s="171">
        <v>57</v>
      </c>
      <c r="D150" s="171" t="s">
        <v>222</v>
      </c>
      <c r="E150" s="180">
        <v>0</v>
      </c>
      <c r="F150" s="173" t="s">
        <v>261</v>
      </c>
      <c r="G150" s="174" t="s">
        <v>20</v>
      </c>
      <c r="H150" s="373" t="s">
        <v>18</v>
      </c>
      <c r="I150" s="398"/>
      <c r="J150" s="442"/>
      <c r="K150" s="444"/>
      <c r="L150" s="445"/>
      <c r="M150" s="445"/>
      <c r="N150" s="431"/>
      <c r="O150" s="401"/>
      <c r="P150" s="401"/>
      <c r="Q150" s="401"/>
      <c r="R150" s="401"/>
      <c r="S150" s="401"/>
      <c r="T150" s="401"/>
    </row>
    <row r="151" spans="1:20" s="175" customFormat="1" ht="38.25">
      <c r="A151" s="168">
        <v>19</v>
      </c>
      <c r="B151" s="184" t="s">
        <v>298</v>
      </c>
      <c r="C151" s="171">
        <v>28</v>
      </c>
      <c r="D151" s="171" t="s">
        <v>222</v>
      </c>
      <c r="E151" s="180">
        <v>0</v>
      </c>
      <c r="F151" s="173" t="s">
        <v>261</v>
      </c>
      <c r="G151" s="174" t="s">
        <v>20</v>
      </c>
      <c r="H151" s="373" t="s">
        <v>18</v>
      </c>
      <c r="I151" s="398"/>
      <c r="J151" s="442"/>
      <c r="K151" s="444"/>
      <c r="L151" s="445"/>
      <c r="M151" s="445"/>
      <c r="N151" s="431"/>
      <c r="O151" s="401"/>
      <c r="P151" s="401"/>
      <c r="Q151" s="401"/>
      <c r="R151" s="401"/>
      <c r="S151" s="401"/>
      <c r="T151" s="401"/>
    </row>
    <row r="152" spans="1:20" s="175" customFormat="1" ht="38.25">
      <c r="A152" s="168">
        <v>20</v>
      </c>
      <c r="B152" s="184" t="s">
        <v>299</v>
      </c>
      <c r="C152" s="171">
        <v>4</v>
      </c>
      <c r="D152" s="171" t="s">
        <v>222</v>
      </c>
      <c r="E152" s="180">
        <v>0</v>
      </c>
      <c r="F152" s="173" t="s">
        <v>261</v>
      </c>
      <c r="G152" s="174" t="s">
        <v>20</v>
      </c>
      <c r="H152" s="373" t="s">
        <v>18</v>
      </c>
      <c r="I152" s="398"/>
      <c r="J152" s="442"/>
      <c r="K152" s="444"/>
      <c r="L152" s="445"/>
      <c r="M152" s="445"/>
      <c r="N152" s="431"/>
      <c r="O152" s="401"/>
      <c r="P152" s="401"/>
      <c r="Q152" s="401"/>
      <c r="R152" s="401"/>
      <c r="S152" s="401"/>
      <c r="T152" s="401"/>
    </row>
    <row r="153" spans="1:20" s="175" customFormat="1" ht="38.25">
      <c r="A153" s="168">
        <v>21</v>
      </c>
      <c r="B153" s="184" t="s">
        <v>300</v>
      </c>
      <c r="C153" s="171">
        <v>12</v>
      </c>
      <c r="D153" s="171" t="s">
        <v>222</v>
      </c>
      <c r="E153" s="180">
        <v>0</v>
      </c>
      <c r="F153" s="173" t="s">
        <v>301</v>
      </c>
      <c r="G153" s="174" t="s">
        <v>20</v>
      </c>
      <c r="H153" s="373" t="s">
        <v>18</v>
      </c>
      <c r="I153" s="398"/>
      <c r="J153" s="442"/>
      <c r="K153" s="444"/>
      <c r="L153" s="445"/>
      <c r="M153" s="445"/>
      <c r="N153" s="431"/>
      <c r="O153" s="401"/>
      <c r="P153" s="401"/>
      <c r="Q153" s="401"/>
      <c r="R153" s="401"/>
      <c r="S153" s="401"/>
      <c r="T153" s="401"/>
    </row>
    <row r="154" spans="1:20" s="175" customFormat="1" ht="38.25">
      <c r="A154" s="168">
        <v>22</v>
      </c>
      <c r="B154" s="184" t="s">
        <v>302</v>
      </c>
      <c r="C154" s="171">
        <v>34</v>
      </c>
      <c r="D154" s="171" t="s">
        <v>222</v>
      </c>
      <c r="E154" s="180">
        <v>0</v>
      </c>
      <c r="F154" s="173" t="s">
        <v>301</v>
      </c>
      <c r="G154" s="174" t="s">
        <v>20</v>
      </c>
      <c r="H154" s="373" t="s">
        <v>18</v>
      </c>
      <c r="I154" s="398"/>
      <c r="J154" s="442"/>
      <c r="K154" s="444"/>
      <c r="L154" s="445"/>
      <c r="M154" s="445"/>
      <c r="N154" s="431"/>
      <c r="O154" s="401"/>
      <c r="P154" s="401"/>
      <c r="Q154" s="401"/>
      <c r="R154" s="401"/>
      <c r="S154" s="401"/>
      <c r="T154" s="401"/>
    </row>
    <row r="155" spans="1:20" s="175" customFormat="1" ht="25.5">
      <c r="A155" s="168">
        <v>23</v>
      </c>
      <c r="B155" s="184" t="s">
        <v>303</v>
      </c>
      <c r="C155" s="171">
        <v>92</v>
      </c>
      <c r="D155" s="171" t="s">
        <v>213</v>
      </c>
      <c r="E155" s="180">
        <v>0</v>
      </c>
      <c r="F155" s="173" t="s">
        <v>301</v>
      </c>
      <c r="G155" s="174" t="s">
        <v>20</v>
      </c>
      <c r="H155" s="373" t="s">
        <v>18</v>
      </c>
      <c r="I155" s="398"/>
      <c r="J155" s="442"/>
      <c r="K155" s="444"/>
      <c r="L155" s="445"/>
      <c r="M155" s="445"/>
      <c r="N155" s="431"/>
      <c r="O155" s="401"/>
      <c r="P155" s="401"/>
      <c r="Q155" s="401"/>
      <c r="R155" s="401"/>
      <c r="S155" s="401"/>
      <c r="T155" s="401"/>
    </row>
    <row r="156" spans="1:20" s="175" customFormat="1" ht="102">
      <c r="A156" s="168">
        <v>24</v>
      </c>
      <c r="B156" s="184" t="s">
        <v>304</v>
      </c>
      <c r="C156" s="191">
        <v>4197</v>
      </c>
      <c r="D156" s="171" t="s">
        <v>305</v>
      </c>
      <c r="E156" s="180">
        <v>0</v>
      </c>
      <c r="F156" s="173" t="s">
        <v>301</v>
      </c>
      <c r="G156" s="174" t="s">
        <v>20</v>
      </c>
      <c r="H156" s="373" t="s">
        <v>18</v>
      </c>
      <c r="I156" s="398"/>
      <c r="J156" s="442"/>
      <c r="K156" s="444"/>
      <c r="L156" s="445"/>
      <c r="M156" s="445"/>
      <c r="N156" s="431"/>
      <c r="O156" s="401"/>
      <c r="P156" s="401"/>
      <c r="Q156" s="401"/>
      <c r="R156" s="401"/>
      <c r="S156" s="401"/>
      <c r="T156" s="401"/>
    </row>
    <row r="157" spans="1:20" s="175" customFormat="1" ht="51">
      <c r="A157" s="168">
        <v>25</v>
      </c>
      <c r="B157" s="184" t="s">
        <v>306</v>
      </c>
      <c r="C157" s="171">
        <v>90</v>
      </c>
      <c r="D157" s="171" t="s">
        <v>216</v>
      </c>
      <c r="E157" s="180">
        <v>0</v>
      </c>
      <c r="F157" s="173" t="s">
        <v>301</v>
      </c>
      <c r="G157" s="174" t="s">
        <v>20</v>
      </c>
      <c r="H157" s="373" t="s">
        <v>18</v>
      </c>
      <c r="I157" s="398"/>
      <c r="J157" s="442"/>
      <c r="K157" s="444"/>
      <c r="L157" s="445"/>
      <c r="M157" s="445"/>
      <c r="N157" s="431"/>
      <c r="O157" s="401"/>
      <c r="P157" s="401"/>
      <c r="Q157" s="401"/>
      <c r="R157" s="401"/>
      <c r="S157" s="401"/>
      <c r="T157" s="401"/>
    </row>
    <row r="158" spans="1:20" s="175" customFormat="1" ht="63.75">
      <c r="A158" s="168">
        <v>26</v>
      </c>
      <c r="B158" s="184" t="s">
        <v>307</v>
      </c>
      <c r="C158" s="171">
        <v>540</v>
      </c>
      <c r="D158" s="171" t="s">
        <v>209</v>
      </c>
      <c r="E158" s="180">
        <v>0</v>
      </c>
      <c r="F158" s="173" t="s">
        <v>301</v>
      </c>
      <c r="G158" s="174" t="s">
        <v>20</v>
      </c>
      <c r="H158" s="373" t="s">
        <v>18</v>
      </c>
      <c r="I158" s="398"/>
      <c r="J158" s="442"/>
      <c r="K158" s="444"/>
      <c r="L158" s="445"/>
      <c r="M158" s="445"/>
      <c r="N158" s="431"/>
      <c r="O158" s="401"/>
      <c r="P158" s="401"/>
      <c r="Q158" s="401"/>
      <c r="R158" s="401"/>
      <c r="S158" s="401"/>
      <c r="T158" s="401"/>
    </row>
    <row r="159" spans="1:20" s="175" customFormat="1" ht="51">
      <c r="A159" s="168">
        <v>27</v>
      </c>
      <c r="B159" s="184" t="s">
        <v>308</v>
      </c>
      <c r="C159" s="171">
        <v>300</v>
      </c>
      <c r="D159" s="171" t="s">
        <v>216</v>
      </c>
      <c r="E159" s="180">
        <v>0</v>
      </c>
      <c r="F159" s="173" t="s">
        <v>301</v>
      </c>
      <c r="G159" s="174" t="s">
        <v>20</v>
      </c>
      <c r="H159" s="373" t="s">
        <v>18</v>
      </c>
      <c r="I159" s="398"/>
      <c r="J159" s="442"/>
      <c r="K159" s="444"/>
      <c r="L159" s="445"/>
      <c r="M159" s="445"/>
      <c r="N159" s="431"/>
      <c r="O159" s="401"/>
      <c r="P159" s="401"/>
      <c r="Q159" s="401"/>
      <c r="R159" s="401"/>
      <c r="S159" s="401"/>
      <c r="T159" s="401"/>
    </row>
    <row r="160" spans="1:20" s="175" customFormat="1" ht="89.25">
      <c r="A160" s="168">
        <v>28</v>
      </c>
      <c r="B160" s="184" t="s">
        <v>309</v>
      </c>
      <c r="C160" s="171">
        <v>560</v>
      </c>
      <c r="D160" s="171" t="s">
        <v>310</v>
      </c>
      <c r="E160" s="180">
        <v>0</v>
      </c>
      <c r="F160" s="173" t="s">
        <v>301</v>
      </c>
      <c r="G160" s="174" t="s">
        <v>20</v>
      </c>
      <c r="H160" s="373" t="s">
        <v>18</v>
      </c>
      <c r="I160" s="398"/>
      <c r="J160" s="442"/>
      <c r="K160" s="444"/>
      <c r="L160" s="445"/>
      <c r="M160" s="445"/>
      <c r="N160" s="431"/>
      <c r="O160" s="401"/>
      <c r="P160" s="401"/>
      <c r="Q160" s="401"/>
      <c r="R160" s="401"/>
      <c r="S160" s="401"/>
      <c r="T160" s="401"/>
    </row>
    <row r="161" spans="1:20" s="175" customFormat="1" ht="89.25">
      <c r="A161" s="168">
        <v>29</v>
      </c>
      <c r="B161" s="184" t="s">
        <v>311</v>
      </c>
      <c r="C161" s="171">
        <v>690</v>
      </c>
      <c r="D161" s="171" t="s">
        <v>312</v>
      </c>
      <c r="E161" s="180">
        <v>0</v>
      </c>
      <c r="F161" s="173" t="s">
        <v>301</v>
      </c>
      <c r="G161" s="174" t="s">
        <v>20</v>
      </c>
      <c r="H161" s="373" t="s">
        <v>18</v>
      </c>
      <c r="I161" s="398"/>
      <c r="J161" s="442"/>
      <c r="K161" s="444"/>
      <c r="L161" s="445"/>
      <c r="M161" s="445"/>
      <c r="N161" s="431"/>
      <c r="O161" s="401"/>
      <c r="P161" s="401"/>
      <c r="Q161" s="401"/>
      <c r="R161" s="401"/>
      <c r="S161" s="401"/>
      <c r="T161" s="401"/>
    </row>
    <row r="162" spans="1:20" s="175" customFormat="1" ht="63.75">
      <c r="A162" s="168">
        <v>30</v>
      </c>
      <c r="B162" s="184" t="s">
        <v>313</v>
      </c>
      <c r="C162" s="171">
        <v>470</v>
      </c>
      <c r="D162" s="171" t="s">
        <v>209</v>
      </c>
      <c r="E162" s="180">
        <v>0</v>
      </c>
      <c r="F162" s="173" t="s">
        <v>301</v>
      </c>
      <c r="G162" s="174" t="s">
        <v>20</v>
      </c>
      <c r="H162" s="373" t="s">
        <v>18</v>
      </c>
      <c r="I162" s="398"/>
      <c r="J162" s="442"/>
      <c r="K162" s="444"/>
      <c r="L162" s="445"/>
      <c r="M162" s="445"/>
      <c r="N162" s="431"/>
      <c r="O162" s="401"/>
      <c r="P162" s="401"/>
      <c r="Q162" s="401"/>
      <c r="R162" s="401"/>
      <c r="S162" s="401"/>
      <c r="T162" s="401"/>
    </row>
    <row r="163" spans="1:20" s="175" customFormat="1" ht="51">
      <c r="A163" s="168">
        <v>31</v>
      </c>
      <c r="B163" s="184" t="s">
        <v>314</v>
      </c>
      <c r="C163" s="171">
        <v>368</v>
      </c>
      <c r="D163" s="171" t="s">
        <v>216</v>
      </c>
      <c r="E163" s="180">
        <v>0</v>
      </c>
      <c r="F163" s="173" t="s">
        <v>301</v>
      </c>
      <c r="G163" s="174" t="s">
        <v>20</v>
      </c>
      <c r="H163" s="373" t="s">
        <v>18</v>
      </c>
      <c r="I163" s="398"/>
      <c r="J163" s="442"/>
      <c r="K163" s="444"/>
      <c r="L163" s="445"/>
      <c r="M163" s="445"/>
      <c r="N163" s="431"/>
      <c r="O163" s="401"/>
      <c r="P163" s="401"/>
      <c r="Q163" s="401"/>
      <c r="R163" s="401"/>
      <c r="S163" s="401"/>
      <c r="T163" s="401"/>
    </row>
    <row r="164" spans="1:20" s="175" customFormat="1" ht="38.25">
      <c r="A164" s="168">
        <v>32</v>
      </c>
      <c r="B164" s="184" t="s">
        <v>315</v>
      </c>
      <c r="C164" s="171">
        <v>85</v>
      </c>
      <c r="D164" s="171" t="s">
        <v>222</v>
      </c>
      <c r="E164" s="180">
        <v>0</v>
      </c>
      <c r="F164" s="173" t="s">
        <v>301</v>
      </c>
      <c r="G164" s="174" t="s">
        <v>20</v>
      </c>
      <c r="H164" s="373" t="s">
        <v>18</v>
      </c>
      <c r="I164" s="398"/>
      <c r="J164" s="442"/>
      <c r="K164" s="444"/>
      <c r="L164" s="445"/>
      <c r="M164" s="445"/>
      <c r="N164" s="431"/>
      <c r="O164" s="401"/>
      <c r="P164" s="401"/>
      <c r="Q164" s="401"/>
      <c r="R164" s="401"/>
      <c r="S164" s="401"/>
      <c r="T164" s="401"/>
    </row>
    <row r="165" spans="1:20" s="175" customFormat="1" ht="38.25">
      <c r="A165" s="168">
        <v>33</v>
      </c>
      <c r="B165" s="184" t="s">
        <v>316</v>
      </c>
      <c r="C165" s="171">
        <v>250</v>
      </c>
      <c r="D165" s="171" t="s">
        <v>222</v>
      </c>
      <c r="E165" s="180">
        <v>0</v>
      </c>
      <c r="F165" s="173" t="s">
        <v>301</v>
      </c>
      <c r="G165" s="174" t="s">
        <v>20</v>
      </c>
      <c r="H165" s="373" t="s">
        <v>18</v>
      </c>
      <c r="I165" s="398"/>
      <c r="J165" s="442"/>
      <c r="K165" s="444"/>
      <c r="L165" s="445"/>
      <c r="M165" s="445"/>
      <c r="N165" s="431"/>
      <c r="O165" s="401"/>
      <c r="P165" s="401"/>
      <c r="Q165" s="401"/>
      <c r="R165" s="401"/>
      <c r="S165" s="401"/>
      <c r="T165" s="401"/>
    </row>
    <row r="166" spans="1:20" s="175" customFormat="1" ht="63.75">
      <c r="A166" s="168">
        <v>34</v>
      </c>
      <c r="B166" s="184" t="s">
        <v>220</v>
      </c>
      <c r="C166" s="171">
        <v>120</v>
      </c>
      <c r="D166" s="171" t="s">
        <v>209</v>
      </c>
      <c r="E166" s="180">
        <v>0</v>
      </c>
      <c r="F166" s="173" t="s">
        <v>301</v>
      </c>
      <c r="G166" s="174" t="s">
        <v>20</v>
      </c>
      <c r="H166" s="373" t="s">
        <v>18</v>
      </c>
      <c r="I166" s="398"/>
      <c r="J166" s="442"/>
      <c r="K166" s="444"/>
      <c r="L166" s="446"/>
      <c r="M166" s="446"/>
      <c r="N166" s="431"/>
      <c r="O166" s="401"/>
      <c r="P166" s="401"/>
      <c r="Q166" s="401"/>
      <c r="R166" s="401"/>
      <c r="S166" s="401"/>
      <c r="T166" s="401"/>
    </row>
    <row r="167" spans="1:20" s="175" customFormat="1" ht="63.75">
      <c r="A167" s="168">
        <v>35</v>
      </c>
      <c r="B167" s="184" t="s">
        <v>317</v>
      </c>
      <c r="C167" s="171">
        <v>260</v>
      </c>
      <c r="D167" s="171" t="s">
        <v>318</v>
      </c>
      <c r="E167" s="180">
        <v>0</v>
      </c>
      <c r="F167" s="173" t="s">
        <v>301</v>
      </c>
      <c r="G167" s="174" t="s">
        <v>20</v>
      </c>
      <c r="H167" s="373" t="s">
        <v>18</v>
      </c>
      <c r="I167" s="398"/>
      <c r="J167" s="442"/>
      <c r="K167" s="444"/>
      <c r="L167" s="445"/>
      <c r="M167" s="445"/>
      <c r="N167" s="431"/>
      <c r="O167" s="401"/>
      <c r="P167" s="401"/>
      <c r="Q167" s="401"/>
      <c r="R167" s="401"/>
      <c r="S167" s="401"/>
      <c r="T167" s="401"/>
    </row>
    <row r="168" spans="1:20" s="175" customFormat="1" ht="38.25">
      <c r="A168" s="168">
        <v>36</v>
      </c>
      <c r="B168" s="184" t="s">
        <v>319</v>
      </c>
      <c r="C168" s="171">
        <v>380</v>
      </c>
      <c r="D168" s="171" t="s">
        <v>222</v>
      </c>
      <c r="E168" s="180">
        <v>0</v>
      </c>
      <c r="F168" s="173" t="s">
        <v>301</v>
      </c>
      <c r="G168" s="174" t="s">
        <v>20</v>
      </c>
      <c r="H168" s="373" t="s">
        <v>18</v>
      </c>
      <c r="I168" s="398"/>
      <c r="J168" s="442"/>
      <c r="K168" s="444"/>
      <c r="L168" s="446"/>
      <c r="M168" s="446"/>
      <c r="N168" s="431"/>
      <c r="O168" s="401"/>
      <c r="P168" s="401"/>
      <c r="Q168" s="401"/>
      <c r="R168" s="401"/>
      <c r="S168" s="401"/>
      <c r="T168" s="401"/>
    </row>
    <row r="169" spans="1:20" s="175" customFormat="1" ht="89.25">
      <c r="A169" s="168">
        <v>37</v>
      </c>
      <c r="B169" s="184" t="s">
        <v>320</v>
      </c>
      <c r="C169" s="171">
        <v>76</v>
      </c>
      <c r="D169" s="171" t="s">
        <v>321</v>
      </c>
      <c r="E169" s="180">
        <v>0</v>
      </c>
      <c r="F169" s="173" t="s">
        <v>301</v>
      </c>
      <c r="G169" s="174" t="s">
        <v>20</v>
      </c>
      <c r="H169" s="373" t="s">
        <v>18</v>
      </c>
      <c r="I169" s="398"/>
      <c r="J169" s="442"/>
      <c r="K169" s="444"/>
      <c r="L169" s="446"/>
      <c r="M169" s="446"/>
      <c r="N169" s="431"/>
      <c r="O169" s="401"/>
      <c r="P169" s="401"/>
      <c r="Q169" s="401"/>
      <c r="R169" s="401"/>
      <c r="S169" s="401"/>
      <c r="T169" s="401"/>
    </row>
    <row r="170" spans="1:20" s="175" customFormat="1" ht="51">
      <c r="A170" s="168">
        <v>38</v>
      </c>
      <c r="B170" s="184" t="s">
        <v>322</v>
      </c>
      <c r="C170" s="171">
        <v>17</v>
      </c>
      <c r="D170" s="171" t="s">
        <v>216</v>
      </c>
      <c r="E170" s="180">
        <v>0</v>
      </c>
      <c r="F170" s="173" t="s">
        <v>301</v>
      </c>
      <c r="G170" s="174" t="s">
        <v>20</v>
      </c>
      <c r="H170" s="373" t="s">
        <v>18</v>
      </c>
      <c r="I170" s="398"/>
      <c r="J170" s="442"/>
      <c r="K170" s="444"/>
      <c r="L170" s="446"/>
      <c r="M170" s="446"/>
      <c r="N170" s="431"/>
      <c r="O170" s="401"/>
      <c r="P170" s="401"/>
      <c r="Q170" s="401"/>
      <c r="R170" s="401"/>
      <c r="S170" s="401"/>
      <c r="T170" s="401"/>
    </row>
    <row r="171" spans="1:20" s="175" customFormat="1" ht="51">
      <c r="A171" s="168">
        <v>39</v>
      </c>
      <c r="B171" s="184" t="s">
        <v>323</v>
      </c>
      <c r="C171" s="171">
        <v>457</v>
      </c>
      <c r="D171" s="171" t="s">
        <v>216</v>
      </c>
      <c r="E171" s="180">
        <v>0</v>
      </c>
      <c r="F171" s="173" t="s">
        <v>301</v>
      </c>
      <c r="G171" s="174" t="s">
        <v>20</v>
      </c>
      <c r="H171" s="373" t="s">
        <v>18</v>
      </c>
      <c r="I171" s="398"/>
      <c r="J171" s="442"/>
      <c r="K171" s="444"/>
      <c r="L171" s="446"/>
      <c r="M171" s="446"/>
      <c r="N171" s="431"/>
      <c r="O171" s="401"/>
      <c r="P171" s="401"/>
      <c r="Q171" s="401"/>
      <c r="R171" s="401"/>
      <c r="S171" s="401"/>
      <c r="T171" s="401"/>
    </row>
    <row r="172" spans="1:20" s="175" customFormat="1" ht="51">
      <c r="A172" s="168">
        <v>40</v>
      </c>
      <c r="B172" s="184" t="s">
        <v>324</v>
      </c>
      <c r="C172" s="171">
        <v>60</v>
      </c>
      <c r="D172" s="171" t="s">
        <v>216</v>
      </c>
      <c r="E172" s="180">
        <v>0</v>
      </c>
      <c r="F172" s="173" t="s">
        <v>301</v>
      </c>
      <c r="G172" s="174" t="s">
        <v>20</v>
      </c>
      <c r="H172" s="373" t="s">
        <v>18</v>
      </c>
      <c r="I172" s="398"/>
      <c r="J172" s="442"/>
      <c r="K172" s="444"/>
      <c r="L172" s="446"/>
      <c r="M172" s="446"/>
      <c r="N172" s="431"/>
      <c r="O172" s="401"/>
      <c r="P172" s="401"/>
      <c r="Q172" s="401"/>
      <c r="R172" s="401"/>
      <c r="S172" s="401"/>
      <c r="T172" s="401"/>
    </row>
    <row r="173" spans="1:20" s="175" customFormat="1" ht="63.75">
      <c r="A173" s="168">
        <v>41</v>
      </c>
      <c r="B173" s="184" t="s">
        <v>325</v>
      </c>
      <c r="C173" s="171">
        <v>66</v>
      </c>
      <c r="D173" s="171" t="s">
        <v>209</v>
      </c>
      <c r="E173" s="180">
        <v>0</v>
      </c>
      <c r="F173" s="173" t="s">
        <v>301</v>
      </c>
      <c r="G173" s="174" t="s">
        <v>20</v>
      </c>
      <c r="H173" s="373" t="s">
        <v>18</v>
      </c>
      <c r="I173" s="398"/>
      <c r="J173" s="442"/>
      <c r="K173" s="444"/>
      <c r="L173" s="445"/>
      <c r="M173" s="445"/>
      <c r="N173" s="431"/>
      <c r="O173" s="401"/>
      <c r="P173" s="401"/>
      <c r="Q173" s="401"/>
      <c r="R173" s="401"/>
      <c r="S173" s="401"/>
      <c r="T173" s="401"/>
    </row>
    <row r="174" spans="1:20" s="251" customFormat="1" ht="51">
      <c r="A174" s="242">
        <v>42</v>
      </c>
      <c r="B174" s="247" t="s">
        <v>421</v>
      </c>
      <c r="C174" s="232">
        <f>86+90+40+37+202+19+68</f>
        <v>542</v>
      </c>
      <c r="D174" s="232" t="s">
        <v>47</v>
      </c>
      <c r="E174" s="248">
        <v>0</v>
      </c>
      <c r="F174" s="249" t="s">
        <v>371</v>
      </c>
      <c r="G174" s="250" t="s">
        <v>20</v>
      </c>
      <c r="H174" s="383" t="s">
        <v>18</v>
      </c>
      <c r="I174" s="426"/>
      <c r="J174" s="443"/>
      <c r="K174" s="447"/>
      <c r="L174" s="448"/>
      <c r="M174" s="448"/>
      <c r="N174" s="449"/>
      <c r="O174" s="303"/>
      <c r="P174" s="303"/>
      <c r="Q174" s="303"/>
      <c r="R174" s="303"/>
      <c r="S174" s="303"/>
      <c r="T174" s="303"/>
    </row>
    <row r="175" spans="1:20" s="251" customFormat="1" ht="51">
      <c r="A175" s="242">
        <v>43</v>
      </c>
      <c r="B175" s="247" t="s">
        <v>372</v>
      </c>
      <c r="C175" s="232">
        <f>2+230</f>
        <v>232</v>
      </c>
      <c r="D175" s="232" t="s">
        <v>47</v>
      </c>
      <c r="E175" s="248">
        <v>0</v>
      </c>
      <c r="F175" s="249" t="s">
        <v>371</v>
      </c>
      <c r="G175" s="250" t="s">
        <v>20</v>
      </c>
      <c r="H175" s="383" t="s">
        <v>18</v>
      </c>
      <c r="I175" s="426"/>
      <c r="J175" s="443"/>
      <c r="K175" s="447"/>
      <c r="L175" s="448"/>
      <c r="M175" s="448"/>
      <c r="N175" s="449"/>
      <c r="O175" s="303"/>
      <c r="P175" s="303"/>
      <c r="Q175" s="303"/>
      <c r="R175" s="303"/>
      <c r="S175" s="303"/>
      <c r="T175" s="303"/>
    </row>
    <row r="176" spans="1:20" s="251" customFormat="1" ht="51">
      <c r="A176" s="242">
        <v>44</v>
      </c>
      <c r="B176" s="247" t="s">
        <v>388</v>
      </c>
      <c r="C176" s="232"/>
      <c r="D176" s="232" t="s">
        <v>389</v>
      </c>
      <c r="E176" s="248">
        <v>0</v>
      </c>
      <c r="F176" s="249" t="s">
        <v>390</v>
      </c>
      <c r="G176" s="250" t="s">
        <v>20</v>
      </c>
      <c r="H176" s="383" t="s">
        <v>18</v>
      </c>
      <c r="I176" s="426"/>
      <c r="J176" s="443"/>
      <c r="K176" s="447"/>
      <c r="L176" s="448"/>
      <c r="M176" s="448"/>
      <c r="N176" s="449"/>
      <c r="O176" s="303"/>
      <c r="P176" s="303"/>
      <c r="Q176" s="303"/>
      <c r="R176" s="303"/>
      <c r="S176" s="303"/>
      <c r="T176" s="303"/>
    </row>
    <row r="177" spans="1:20" s="175" customFormat="1" ht="12.75">
      <c r="A177" s="188"/>
      <c r="B177" s="168"/>
      <c r="C177" s="168"/>
      <c r="D177" s="188" t="s">
        <v>52</v>
      </c>
      <c r="E177" s="192">
        <f>SUM(E133:E176)</f>
        <v>0</v>
      </c>
      <c r="F177" s="173"/>
      <c r="G177" s="174"/>
      <c r="H177" s="373"/>
      <c r="I177" s="398"/>
      <c r="J177" s="399"/>
      <c r="K177" s="400"/>
      <c r="L177" s="401"/>
      <c r="M177" s="401"/>
      <c r="N177" s="402"/>
      <c r="O177" s="401"/>
      <c r="P177" s="401"/>
      <c r="Q177" s="401"/>
      <c r="R177" s="401"/>
      <c r="S177" s="401"/>
      <c r="T177" s="401"/>
    </row>
    <row r="178" spans="1:20" ht="39" customHeight="1">
      <c r="A178" s="52"/>
      <c r="B178" s="52"/>
      <c r="C178" s="52"/>
      <c r="D178" s="23"/>
      <c r="E178" s="24"/>
      <c r="F178" s="125"/>
      <c r="G178" s="75"/>
      <c r="H178" s="75"/>
      <c r="I178" s="34"/>
      <c r="J178" s="116"/>
      <c r="K178" s="125"/>
      <c r="L178" s="103"/>
      <c r="M178" s="103"/>
      <c r="N178" s="109"/>
      <c r="O178" s="103"/>
      <c r="P178" s="103"/>
      <c r="Q178" s="103"/>
      <c r="R178" s="103"/>
      <c r="S178" s="103"/>
      <c r="T178" s="103"/>
    </row>
    <row r="179" spans="1:20" ht="12.75">
      <c r="A179" s="27" t="s">
        <v>160</v>
      </c>
      <c r="G179" s="28"/>
      <c r="H179" s="28"/>
      <c r="I179" s="34"/>
      <c r="J179" s="116"/>
      <c r="K179" s="125"/>
      <c r="L179" s="103"/>
      <c r="M179" s="103"/>
      <c r="N179" s="50"/>
      <c r="O179" s="103"/>
      <c r="P179" s="103"/>
      <c r="Q179" s="103"/>
      <c r="R179" s="103"/>
      <c r="S179" s="103"/>
      <c r="T179" s="103"/>
    </row>
    <row r="180" spans="1:20" ht="38.25">
      <c r="A180" s="13" t="s">
        <v>3</v>
      </c>
      <c r="B180" s="13" t="s">
        <v>96</v>
      </c>
      <c r="C180" s="13" t="s">
        <v>97</v>
      </c>
      <c r="D180" s="13" t="s">
        <v>98</v>
      </c>
      <c r="E180" s="13" t="s">
        <v>99</v>
      </c>
      <c r="F180" s="118" t="s">
        <v>100</v>
      </c>
      <c r="G180" s="13" t="s">
        <v>101</v>
      </c>
      <c r="H180" s="37" t="s">
        <v>11</v>
      </c>
      <c r="I180" s="109"/>
      <c r="J180" s="109"/>
      <c r="K180" s="109"/>
      <c r="L180" s="103"/>
      <c r="M180" s="103"/>
      <c r="N180" s="50"/>
      <c r="O180" s="103"/>
      <c r="P180" s="103"/>
      <c r="Q180" s="103"/>
      <c r="R180" s="103"/>
      <c r="S180" s="103"/>
      <c r="T180" s="103"/>
    </row>
    <row r="181" spans="1:20" s="175" customFormat="1" ht="89.25">
      <c r="A181" s="168">
        <v>1</v>
      </c>
      <c r="B181" s="169" t="s">
        <v>326</v>
      </c>
      <c r="C181" s="177">
        <v>431</v>
      </c>
      <c r="D181" s="171" t="s">
        <v>327</v>
      </c>
      <c r="E181" s="172">
        <v>0</v>
      </c>
      <c r="F181" s="173" t="s">
        <v>328</v>
      </c>
      <c r="G181" s="177" t="s">
        <v>20</v>
      </c>
      <c r="H181" s="373" t="s">
        <v>18</v>
      </c>
      <c r="I181" s="398"/>
      <c r="J181" s="399"/>
      <c r="K181" s="400"/>
      <c r="L181" s="401"/>
      <c r="M181" s="401"/>
      <c r="N181" s="402"/>
      <c r="O181" s="401"/>
      <c r="P181" s="401"/>
      <c r="Q181" s="401"/>
      <c r="R181" s="401"/>
      <c r="S181" s="401"/>
      <c r="T181" s="401"/>
    </row>
    <row r="182" spans="1:20" s="175" customFormat="1" ht="51">
      <c r="A182" s="168">
        <v>2</v>
      </c>
      <c r="B182" s="169" t="s">
        <v>329</v>
      </c>
      <c r="C182" s="177">
        <v>18</v>
      </c>
      <c r="D182" s="171" t="s">
        <v>216</v>
      </c>
      <c r="E182" s="172">
        <v>0</v>
      </c>
      <c r="F182" s="173" t="s">
        <v>328</v>
      </c>
      <c r="G182" s="177" t="s">
        <v>20</v>
      </c>
      <c r="H182" s="373" t="s">
        <v>18</v>
      </c>
      <c r="I182" s="398"/>
      <c r="J182" s="399"/>
      <c r="K182" s="400"/>
      <c r="L182" s="401"/>
      <c r="M182" s="401"/>
      <c r="N182" s="402"/>
      <c r="O182" s="401"/>
      <c r="P182" s="401"/>
      <c r="Q182" s="401"/>
      <c r="R182" s="401"/>
      <c r="S182" s="401"/>
      <c r="T182" s="401"/>
    </row>
    <row r="183" spans="1:20" ht="25.5">
      <c r="A183" s="168">
        <v>3</v>
      </c>
      <c r="B183" s="124" t="s">
        <v>161</v>
      </c>
      <c r="C183" s="65">
        <v>101</v>
      </c>
      <c r="D183" s="18" t="s">
        <v>47</v>
      </c>
      <c r="E183" s="120">
        <f>101*11</f>
        <v>1111</v>
      </c>
      <c r="F183" s="30" t="s">
        <v>162</v>
      </c>
      <c r="G183" s="57" t="s">
        <v>16</v>
      </c>
      <c r="H183" s="374" t="s">
        <v>18</v>
      </c>
      <c r="I183" s="34"/>
      <c r="J183" s="116"/>
      <c r="K183" s="125"/>
      <c r="L183" s="103"/>
      <c r="M183" s="103"/>
      <c r="N183" s="50"/>
      <c r="O183" s="103"/>
      <c r="P183" s="103"/>
      <c r="Q183" s="103"/>
      <c r="R183" s="103"/>
      <c r="S183" s="103"/>
      <c r="T183" s="103"/>
    </row>
    <row r="184" spans="1:20" ht="25.5">
      <c r="A184" s="168">
        <v>4</v>
      </c>
      <c r="B184" s="124" t="s">
        <v>163</v>
      </c>
      <c r="C184" s="65">
        <v>82</v>
      </c>
      <c r="D184" s="18" t="s">
        <v>47</v>
      </c>
      <c r="E184" s="120">
        <f>82*11</f>
        <v>902</v>
      </c>
      <c r="F184" s="30" t="s">
        <v>162</v>
      </c>
      <c r="G184" s="57" t="s">
        <v>16</v>
      </c>
      <c r="H184" s="374" t="s">
        <v>18</v>
      </c>
      <c r="I184" s="34"/>
      <c r="J184" s="116"/>
      <c r="K184" s="125"/>
      <c r="L184" s="103"/>
      <c r="M184" s="103"/>
      <c r="N184" s="50"/>
      <c r="O184" s="103"/>
      <c r="P184" s="103"/>
      <c r="Q184" s="103"/>
      <c r="R184" s="103"/>
      <c r="S184" s="103"/>
      <c r="T184" s="103"/>
    </row>
    <row r="185" spans="1:20" ht="25.5">
      <c r="A185" s="168">
        <v>5</v>
      </c>
      <c r="B185" s="124" t="s">
        <v>164</v>
      </c>
      <c r="C185" s="65">
        <v>145</v>
      </c>
      <c r="D185" s="18" t="s">
        <v>47</v>
      </c>
      <c r="E185" s="120">
        <f>145*11</f>
        <v>1595</v>
      </c>
      <c r="F185" s="30" t="s">
        <v>162</v>
      </c>
      <c r="G185" s="57" t="s">
        <v>119</v>
      </c>
      <c r="H185" s="374" t="s">
        <v>18</v>
      </c>
      <c r="I185" s="34"/>
      <c r="J185" s="116"/>
      <c r="K185" s="125"/>
      <c r="L185" s="103"/>
      <c r="M185" s="103"/>
      <c r="N185" s="50"/>
      <c r="O185" s="103"/>
      <c r="P185" s="103"/>
      <c r="Q185" s="103"/>
      <c r="R185" s="103"/>
      <c r="S185" s="103"/>
      <c r="T185" s="103"/>
    </row>
    <row r="186" spans="1:20" s="244" customFormat="1" ht="51">
      <c r="A186" s="284">
        <v>6</v>
      </c>
      <c r="B186" s="310" t="s">
        <v>435</v>
      </c>
      <c r="C186" s="245">
        <v>665</v>
      </c>
      <c r="D186" s="237" t="s">
        <v>47</v>
      </c>
      <c r="E186" s="256">
        <v>0</v>
      </c>
      <c r="F186" s="236" t="s">
        <v>436</v>
      </c>
      <c r="G186" s="257" t="s">
        <v>20</v>
      </c>
      <c r="H186" s="378" t="s">
        <v>18</v>
      </c>
      <c r="I186" s="421"/>
      <c r="J186" s="450"/>
      <c r="K186" s="422"/>
      <c r="L186" s="423"/>
      <c r="M186" s="423"/>
      <c r="N186" s="311"/>
      <c r="O186" s="423"/>
      <c r="P186" s="423"/>
      <c r="Q186" s="423"/>
      <c r="R186" s="423"/>
      <c r="S186" s="423"/>
      <c r="T186" s="423"/>
    </row>
    <row r="187" spans="1:20" ht="14.25" customHeight="1">
      <c r="A187" s="15"/>
      <c r="B187" s="14"/>
      <c r="C187" s="14"/>
      <c r="D187" s="15" t="s">
        <v>52</v>
      </c>
      <c r="E187" s="51">
        <f>SUM(E181:E185)</f>
        <v>3608</v>
      </c>
      <c r="F187" s="30"/>
      <c r="G187" s="20"/>
      <c r="H187" s="374"/>
      <c r="I187" s="34"/>
      <c r="J187" s="116"/>
      <c r="K187" s="125"/>
      <c r="L187" s="103"/>
      <c r="M187" s="103"/>
      <c r="N187" s="109"/>
      <c r="O187" s="103"/>
      <c r="P187" s="103"/>
      <c r="Q187" s="103"/>
      <c r="R187" s="103"/>
      <c r="S187" s="103"/>
      <c r="T187" s="103"/>
    </row>
    <row r="188" spans="1:20" ht="12.75">
      <c r="A188" s="23"/>
      <c r="B188" s="23"/>
      <c r="C188" s="23"/>
      <c r="D188" s="23"/>
      <c r="E188" s="24"/>
      <c r="F188" s="110"/>
      <c r="G188" s="26"/>
      <c r="H188" s="26"/>
      <c r="I188" s="34"/>
      <c r="J188" s="116"/>
      <c r="K188" s="125"/>
      <c r="L188" s="103"/>
      <c r="M188" s="103"/>
      <c r="N188" s="109"/>
      <c r="O188" s="103"/>
      <c r="P188" s="103"/>
      <c r="Q188" s="103"/>
      <c r="R188" s="103"/>
      <c r="S188" s="103"/>
      <c r="T188" s="103"/>
    </row>
    <row r="189" spans="1:20" ht="12.75">
      <c r="A189" s="27" t="s">
        <v>56</v>
      </c>
      <c r="G189" s="28"/>
      <c r="H189" s="28"/>
      <c r="I189" s="34"/>
      <c r="J189" s="116"/>
      <c r="K189" s="125"/>
      <c r="L189" s="103"/>
      <c r="M189" s="103"/>
      <c r="N189" s="109"/>
      <c r="O189" s="103"/>
      <c r="P189" s="103"/>
      <c r="Q189" s="103"/>
      <c r="R189" s="103"/>
      <c r="S189" s="103"/>
      <c r="T189" s="103"/>
    </row>
    <row r="190" spans="1:20" ht="38.25">
      <c r="A190" s="13" t="s">
        <v>3</v>
      </c>
      <c r="B190" s="13" t="s">
        <v>96</v>
      </c>
      <c r="C190" s="13" t="s">
        <v>97</v>
      </c>
      <c r="D190" s="13" t="s">
        <v>98</v>
      </c>
      <c r="E190" s="195" t="s">
        <v>99</v>
      </c>
      <c r="F190" s="118" t="s">
        <v>100</v>
      </c>
      <c r="G190" s="13" t="s">
        <v>101</v>
      </c>
      <c r="H190" s="37" t="s">
        <v>11</v>
      </c>
      <c r="I190" s="109"/>
      <c r="J190" s="109"/>
      <c r="K190" s="109"/>
      <c r="L190" s="103"/>
      <c r="M190" s="103"/>
      <c r="N190" s="109"/>
      <c r="O190" s="103"/>
      <c r="P190" s="103"/>
      <c r="Q190" s="103"/>
      <c r="R190" s="103"/>
      <c r="S190" s="103"/>
      <c r="T190" s="103"/>
    </row>
    <row r="191" spans="1:20" ht="38.25">
      <c r="A191" s="14">
        <v>1</v>
      </c>
      <c r="B191" s="119" t="s">
        <v>165</v>
      </c>
      <c r="C191" s="14">
        <v>2063</v>
      </c>
      <c r="D191" s="193" t="s">
        <v>13</v>
      </c>
      <c r="E191" s="197">
        <f>462.5*2</f>
        <v>925</v>
      </c>
      <c r="F191" s="194" t="s">
        <v>166</v>
      </c>
      <c r="G191" s="57" t="s">
        <v>16</v>
      </c>
      <c r="H191" s="374" t="s">
        <v>18</v>
      </c>
      <c r="I191" s="34"/>
      <c r="J191" s="116"/>
      <c r="K191" s="125"/>
      <c r="L191" s="103"/>
      <c r="M191" s="103"/>
      <c r="N191" s="109"/>
      <c r="O191" s="103"/>
      <c r="P191" s="103"/>
      <c r="Q191" s="103"/>
      <c r="R191" s="103"/>
      <c r="S191" s="103"/>
      <c r="T191" s="103"/>
    </row>
    <row r="192" spans="1:20" ht="38.25">
      <c r="A192" s="127">
        <v>2</v>
      </c>
      <c r="B192" s="119" t="s">
        <v>167</v>
      </c>
      <c r="C192" s="14">
        <v>420</v>
      </c>
      <c r="D192" s="193" t="s">
        <v>13</v>
      </c>
      <c r="E192" s="197">
        <f>462.5*2</f>
        <v>925</v>
      </c>
      <c r="F192" s="194" t="s">
        <v>166</v>
      </c>
      <c r="G192" s="57" t="s">
        <v>16</v>
      </c>
      <c r="H192" s="374" t="s">
        <v>18</v>
      </c>
      <c r="I192" s="34"/>
      <c r="J192" s="116"/>
      <c r="K192" s="125"/>
      <c r="L192" s="103"/>
      <c r="M192" s="103"/>
      <c r="N192" s="109"/>
      <c r="O192" s="103"/>
      <c r="P192" s="103"/>
      <c r="Q192" s="103"/>
      <c r="R192" s="103"/>
      <c r="S192" s="103"/>
      <c r="T192" s="103"/>
    </row>
    <row r="193" spans="1:20" ht="38.25">
      <c r="A193" s="14">
        <v>3</v>
      </c>
      <c r="B193" s="119" t="s">
        <v>168</v>
      </c>
      <c r="C193" s="14">
        <v>313</v>
      </c>
      <c r="D193" s="14" t="s">
        <v>47</v>
      </c>
      <c r="E193" s="196">
        <v>0</v>
      </c>
      <c r="F193" s="121" t="s">
        <v>166</v>
      </c>
      <c r="G193" s="57" t="s">
        <v>16</v>
      </c>
      <c r="H193" s="374" t="s">
        <v>18</v>
      </c>
      <c r="I193" s="34"/>
      <c r="J193" s="116"/>
      <c r="K193" s="125"/>
      <c r="L193" s="103"/>
      <c r="M193" s="103"/>
      <c r="N193" s="109"/>
      <c r="O193" s="103"/>
      <c r="P193" s="103"/>
      <c r="Q193" s="103"/>
      <c r="R193" s="103"/>
      <c r="S193" s="103"/>
      <c r="T193" s="103"/>
    </row>
    <row r="194" spans="1:20" s="69" customFormat="1" ht="38.25">
      <c r="A194" s="129">
        <v>4</v>
      </c>
      <c r="B194" s="67" t="s">
        <v>169</v>
      </c>
      <c r="C194" s="129">
        <v>107</v>
      </c>
      <c r="D194" s="129" t="s">
        <v>47</v>
      </c>
      <c r="E194" s="96">
        <v>0</v>
      </c>
      <c r="F194" s="132" t="s">
        <v>170</v>
      </c>
      <c r="G194" s="161" t="s">
        <v>20</v>
      </c>
      <c r="H194" s="375" t="s">
        <v>18</v>
      </c>
      <c r="I194" s="81"/>
      <c r="J194" s="404"/>
      <c r="K194" s="416"/>
      <c r="L194" s="406"/>
      <c r="M194" s="406"/>
      <c r="N194" s="134"/>
      <c r="O194" s="406"/>
      <c r="P194" s="406"/>
      <c r="Q194" s="406"/>
      <c r="R194" s="406"/>
      <c r="S194" s="406"/>
      <c r="T194" s="406"/>
    </row>
    <row r="195" spans="1:20" s="261" customFormat="1" ht="12.75">
      <c r="A195" s="252"/>
      <c r="B195" s="253"/>
      <c r="C195" s="252"/>
      <c r="D195" s="252"/>
      <c r="E195" s="246"/>
      <c r="F195" s="260"/>
      <c r="G195" s="309"/>
      <c r="H195" s="386"/>
      <c r="I195" s="451"/>
      <c r="J195" s="434"/>
      <c r="K195" s="405"/>
      <c r="L195" s="435"/>
      <c r="M195" s="435"/>
      <c r="N195" s="262"/>
      <c r="O195" s="435"/>
      <c r="P195" s="435"/>
      <c r="Q195" s="435"/>
      <c r="R195" s="435"/>
      <c r="S195" s="435"/>
      <c r="T195" s="435"/>
    </row>
    <row r="196" spans="1:20" ht="12.75">
      <c r="A196" s="15"/>
      <c r="B196" s="14"/>
      <c r="C196" s="14"/>
      <c r="D196" s="15" t="s">
        <v>52</v>
      </c>
      <c r="E196" s="51">
        <f>SUM(E191:E194)</f>
        <v>1850</v>
      </c>
      <c r="F196" s="30"/>
      <c r="G196" s="57"/>
      <c r="H196" s="31"/>
      <c r="I196" s="34"/>
      <c r="J196" s="116"/>
      <c r="K196" s="125"/>
      <c r="L196" s="103"/>
      <c r="M196" s="103"/>
      <c r="N196" s="109"/>
      <c r="O196" s="103"/>
      <c r="P196" s="103"/>
      <c r="Q196" s="103"/>
      <c r="R196" s="103"/>
      <c r="S196" s="103"/>
      <c r="T196" s="103"/>
    </row>
    <row r="197" spans="1:20" ht="12.75">
      <c r="A197" s="23"/>
      <c r="B197" s="52"/>
      <c r="C197" s="52"/>
      <c r="D197" s="23"/>
      <c r="E197" s="24"/>
      <c r="F197" s="125"/>
      <c r="G197" s="75"/>
      <c r="H197" s="103"/>
      <c r="I197" s="34"/>
      <c r="J197" s="116"/>
      <c r="K197" s="125"/>
      <c r="L197" s="103"/>
      <c r="M197" s="103"/>
      <c r="N197" s="109"/>
      <c r="O197" s="103"/>
      <c r="P197" s="103"/>
      <c r="Q197" s="103"/>
      <c r="R197" s="103"/>
      <c r="S197" s="103"/>
      <c r="T197" s="103"/>
    </row>
    <row r="198" spans="1:20" ht="12.75">
      <c r="A198" s="23"/>
      <c r="B198" s="52"/>
      <c r="C198" s="52"/>
      <c r="D198" s="23"/>
      <c r="E198" s="28"/>
      <c r="F198" s="125"/>
      <c r="G198" s="75"/>
      <c r="H198" s="75"/>
      <c r="I198" s="34"/>
      <c r="J198" s="116"/>
      <c r="K198" s="125"/>
      <c r="L198" s="103"/>
      <c r="M198" s="103"/>
      <c r="N198" s="128"/>
      <c r="O198" s="103"/>
      <c r="P198" s="103"/>
      <c r="Q198" s="103"/>
      <c r="R198" s="103"/>
      <c r="S198" s="103"/>
      <c r="T198" s="103"/>
    </row>
    <row r="199" spans="1:20" ht="12.75">
      <c r="A199" s="27" t="s">
        <v>171</v>
      </c>
      <c r="B199" s="23"/>
      <c r="C199" s="23"/>
      <c r="D199" s="23"/>
      <c r="E199" s="24"/>
      <c r="F199" s="110"/>
      <c r="G199" s="26"/>
      <c r="H199" s="26"/>
      <c r="I199" s="162"/>
      <c r="J199" s="116"/>
      <c r="K199" s="125"/>
      <c r="L199" s="103"/>
      <c r="M199" s="103"/>
      <c r="N199" s="128"/>
      <c r="O199" s="103"/>
      <c r="P199" s="103"/>
      <c r="Q199" s="103"/>
      <c r="R199" s="103"/>
      <c r="S199" s="103"/>
      <c r="T199" s="103"/>
    </row>
    <row r="200" spans="1:20" ht="38.25">
      <c r="A200" s="13" t="s">
        <v>3</v>
      </c>
      <c r="B200" s="13" t="s">
        <v>96</v>
      </c>
      <c r="C200" s="13" t="s">
        <v>97</v>
      </c>
      <c r="D200" s="13" t="s">
        <v>98</v>
      </c>
      <c r="E200" s="13" t="s">
        <v>99</v>
      </c>
      <c r="F200" s="118" t="s">
        <v>100</v>
      </c>
      <c r="G200" s="13" t="s">
        <v>101</v>
      </c>
      <c r="H200" s="37" t="s">
        <v>11</v>
      </c>
      <c r="I200" s="109"/>
      <c r="J200" s="109"/>
      <c r="K200" s="109"/>
      <c r="L200" s="103"/>
      <c r="M200" s="103"/>
      <c r="N200" s="128"/>
      <c r="O200" s="103"/>
      <c r="P200" s="103"/>
      <c r="Q200" s="103"/>
      <c r="R200" s="103"/>
      <c r="S200" s="103"/>
      <c r="T200" s="103"/>
    </row>
    <row r="201" spans="1:20" s="328" customFormat="1" ht="38.25">
      <c r="A201" s="322">
        <v>1</v>
      </c>
      <c r="B201" s="323" t="s">
        <v>174</v>
      </c>
      <c r="C201" s="323">
        <v>607</v>
      </c>
      <c r="D201" s="323" t="s">
        <v>172</v>
      </c>
      <c r="E201" s="327">
        <v>0</v>
      </c>
      <c r="F201" s="324" t="s">
        <v>460</v>
      </c>
      <c r="G201" s="325" t="s">
        <v>16</v>
      </c>
      <c r="H201" s="390" t="s">
        <v>41</v>
      </c>
      <c r="I201" s="452"/>
      <c r="J201" s="453"/>
      <c r="K201" s="438"/>
      <c r="L201" s="454"/>
      <c r="M201" s="454"/>
      <c r="N201" s="326"/>
      <c r="O201" s="454"/>
      <c r="P201" s="454"/>
      <c r="Q201" s="454"/>
      <c r="R201" s="454"/>
      <c r="S201" s="454"/>
      <c r="T201" s="454"/>
    </row>
    <row r="202" spans="1:20" s="328" customFormat="1" ht="38.25">
      <c r="A202" s="322">
        <v>2</v>
      </c>
      <c r="B202" s="323" t="s">
        <v>175</v>
      </c>
      <c r="C202" s="323">
        <v>64</v>
      </c>
      <c r="D202" s="323" t="s">
        <v>172</v>
      </c>
      <c r="E202" s="327">
        <v>0</v>
      </c>
      <c r="F202" s="324" t="s">
        <v>461</v>
      </c>
      <c r="G202" s="325" t="s">
        <v>16</v>
      </c>
      <c r="H202" s="390" t="s">
        <v>41</v>
      </c>
      <c r="I202" s="452"/>
      <c r="J202" s="453"/>
      <c r="K202" s="438"/>
      <c r="L202" s="454"/>
      <c r="M202" s="454"/>
      <c r="N202" s="326"/>
      <c r="O202" s="454"/>
      <c r="P202" s="454"/>
      <c r="Q202" s="454"/>
      <c r="R202" s="454"/>
      <c r="S202" s="454"/>
      <c r="T202" s="454"/>
    </row>
    <row r="203" spans="1:20" s="282" customFormat="1" ht="38.25">
      <c r="A203" s="322">
        <v>3</v>
      </c>
      <c r="B203" s="329" t="s">
        <v>174</v>
      </c>
      <c r="C203" s="329">
        <v>607</v>
      </c>
      <c r="D203" s="329" t="s">
        <v>172</v>
      </c>
      <c r="E203" s="333">
        <v>0</v>
      </c>
      <c r="F203" s="330" t="s">
        <v>460</v>
      </c>
      <c r="G203" s="331" t="s">
        <v>16</v>
      </c>
      <c r="H203" s="391"/>
      <c r="I203" s="455"/>
      <c r="J203" s="456"/>
      <c r="K203" s="438"/>
      <c r="L203" s="457"/>
      <c r="M203" s="457"/>
      <c r="N203" s="332"/>
      <c r="O203" s="457"/>
      <c r="P203" s="457"/>
      <c r="Q203" s="457"/>
      <c r="R203" s="457"/>
      <c r="S203" s="457"/>
      <c r="T203" s="457"/>
    </row>
    <row r="204" spans="1:20" s="282" customFormat="1" ht="38.25">
      <c r="A204" s="322">
        <v>4</v>
      </c>
      <c r="B204" s="329" t="s">
        <v>175</v>
      </c>
      <c r="C204" s="329">
        <v>64</v>
      </c>
      <c r="D204" s="329" t="s">
        <v>172</v>
      </c>
      <c r="E204" s="333">
        <v>0</v>
      </c>
      <c r="F204" s="330" t="s">
        <v>461</v>
      </c>
      <c r="G204" s="331" t="s">
        <v>16</v>
      </c>
      <c r="H204" s="391"/>
      <c r="I204" s="455"/>
      <c r="J204" s="456"/>
      <c r="K204" s="438"/>
      <c r="L204" s="457"/>
      <c r="M204" s="457"/>
      <c r="N204" s="332"/>
      <c r="O204" s="457"/>
      <c r="P204" s="457"/>
      <c r="Q204" s="457"/>
      <c r="R204" s="457"/>
      <c r="S204" s="457"/>
      <c r="T204" s="457"/>
    </row>
    <row r="205" spans="1:20" s="175" customFormat="1" ht="76.5">
      <c r="A205" s="18">
        <v>5</v>
      </c>
      <c r="B205" s="168" t="s">
        <v>343</v>
      </c>
      <c r="C205" s="168">
        <v>750</v>
      </c>
      <c r="D205" s="168" t="s">
        <v>47</v>
      </c>
      <c r="E205" s="180">
        <f>750*20</f>
        <v>15000</v>
      </c>
      <c r="F205" s="173" t="s">
        <v>173</v>
      </c>
      <c r="G205" s="181" t="s">
        <v>16</v>
      </c>
      <c r="H205" s="373" t="s">
        <v>14</v>
      </c>
      <c r="I205" s="458"/>
      <c r="J205" s="399"/>
      <c r="K205" s="459"/>
      <c r="L205" s="401"/>
      <c r="M205" s="401"/>
      <c r="N205" s="198"/>
      <c r="O205" s="401"/>
      <c r="P205" s="401"/>
      <c r="Q205" s="401"/>
      <c r="R205" s="401"/>
      <c r="S205" s="401"/>
      <c r="T205" s="401"/>
    </row>
    <row r="206" spans="1:20" s="282" customFormat="1" ht="25.5">
      <c r="A206" s="322">
        <v>6</v>
      </c>
      <c r="B206" s="323" t="s">
        <v>345</v>
      </c>
      <c r="C206" s="323">
        <v>323</v>
      </c>
      <c r="D206" s="323" t="s">
        <v>172</v>
      </c>
      <c r="E206" s="327">
        <v>0</v>
      </c>
      <c r="F206" s="324" t="s">
        <v>459</v>
      </c>
      <c r="G206" s="325" t="s">
        <v>16</v>
      </c>
      <c r="H206" s="390" t="s">
        <v>14</v>
      </c>
      <c r="I206" s="452"/>
      <c r="J206" s="453"/>
      <c r="K206" s="438"/>
      <c r="L206" s="457"/>
      <c r="M206" s="457"/>
      <c r="N206" s="326"/>
      <c r="O206" s="457"/>
      <c r="P206" s="457"/>
      <c r="Q206" s="457"/>
      <c r="R206" s="457"/>
      <c r="S206" s="457"/>
      <c r="T206" s="457"/>
    </row>
    <row r="207" spans="1:20" s="175" customFormat="1" ht="25.5">
      <c r="A207" s="275">
        <v>7</v>
      </c>
      <c r="B207" s="224" t="s">
        <v>337</v>
      </c>
      <c r="C207" s="224">
        <v>400</v>
      </c>
      <c r="D207" s="224" t="s">
        <v>69</v>
      </c>
      <c r="E207" s="276">
        <v>10000</v>
      </c>
      <c r="F207" s="277" t="s">
        <v>338</v>
      </c>
      <c r="G207" s="278" t="s">
        <v>16</v>
      </c>
      <c r="H207" s="382"/>
      <c r="I207" s="458"/>
      <c r="J207" s="399"/>
      <c r="K207" s="400"/>
      <c r="L207" s="401"/>
      <c r="M207" s="401"/>
      <c r="N207" s="198"/>
      <c r="O207" s="401"/>
      <c r="P207" s="401"/>
      <c r="Q207" s="401"/>
      <c r="R207" s="401"/>
      <c r="S207" s="401"/>
      <c r="T207" s="401"/>
    </row>
    <row r="208" spans="1:20" s="251" customFormat="1" ht="25.5">
      <c r="A208" s="299">
        <v>8</v>
      </c>
      <c r="B208" s="242" t="s">
        <v>411</v>
      </c>
      <c r="C208" s="242">
        <v>600</v>
      </c>
      <c r="D208" s="242" t="s">
        <v>17</v>
      </c>
      <c r="E208" s="248">
        <v>0</v>
      </c>
      <c r="F208" s="249" t="s">
        <v>410</v>
      </c>
      <c r="G208" s="266" t="s">
        <v>20</v>
      </c>
      <c r="H208" s="383"/>
      <c r="I208" s="460"/>
      <c r="J208" s="427"/>
      <c r="K208" s="302"/>
      <c r="L208" s="303"/>
      <c r="M208" s="303"/>
      <c r="N208" s="300"/>
      <c r="O208" s="303"/>
      <c r="P208" s="303"/>
      <c r="Q208" s="303"/>
      <c r="R208" s="303"/>
      <c r="S208" s="303"/>
      <c r="T208" s="303"/>
    </row>
    <row r="209" spans="1:20" ht="14.25" customHeight="1">
      <c r="A209" s="297"/>
      <c r="B209" s="296"/>
      <c r="C209" s="298"/>
      <c r="D209" s="45" t="s">
        <v>52</v>
      </c>
      <c r="E209" s="207">
        <f>SUM(E201:E208)</f>
        <v>25000</v>
      </c>
      <c r="F209" s="208"/>
      <c r="G209" s="209"/>
      <c r="H209" s="48"/>
      <c r="I209" s="162"/>
      <c r="J209" s="116"/>
      <c r="K209" s="410"/>
      <c r="L209" s="103"/>
      <c r="M209" s="103"/>
      <c r="N209" s="109"/>
      <c r="O209" s="103"/>
      <c r="P209" s="103"/>
      <c r="Q209" s="103"/>
      <c r="R209" s="103"/>
      <c r="S209" s="103"/>
      <c r="T209" s="103"/>
    </row>
    <row r="210" spans="1:20" ht="18">
      <c r="A210" s="23"/>
      <c r="B210" s="295"/>
      <c r="C210" s="23"/>
      <c r="D210" s="23"/>
      <c r="E210" s="24"/>
      <c r="F210" s="110"/>
      <c r="G210" s="26"/>
      <c r="H210" s="26"/>
      <c r="I210" s="162"/>
      <c r="J210" s="116"/>
      <c r="K210" s="125"/>
      <c r="L210" s="103"/>
      <c r="M210" s="103"/>
      <c r="N210" s="338"/>
      <c r="O210" s="103"/>
      <c r="P210" s="103"/>
      <c r="Q210" s="103"/>
      <c r="R210" s="103"/>
      <c r="S210" s="103"/>
      <c r="T210" s="103"/>
    </row>
    <row r="211" spans="1:20" ht="27.75" customHeight="1">
      <c r="A211" s="27" t="s">
        <v>176</v>
      </c>
      <c r="G211" s="28"/>
      <c r="H211" s="28"/>
      <c r="I211" s="162"/>
      <c r="J211" s="116"/>
      <c r="K211" s="125"/>
      <c r="L211" s="103"/>
      <c r="M211" s="103"/>
      <c r="N211" s="109"/>
      <c r="O211" s="103"/>
      <c r="P211" s="103"/>
      <c r="Q211" s="103"/>
      <c r="R211" s="103"/>
      <c r="S211" s="103"/>
      <c r="T211" s="103"/>
    </row>
    <row r="212" spans="1:20" ht="27.75" customHeight="1">
      <c r="A212" s="13" t="s">
        <v>3</v>
      </c>
      <c r="B212" s="13" t="s">
        <v>96</v>
      </c>
      <c r="C212" s="13" t="s">
        <v>97</v>
      </c>
      <c r="D212" s="13" t="s">
        <v>98</v>
      </c>
      <c r="E212" s="13" t="s">
        <v>99</v>
      </c>
      <c r="F212" s="118" t="s">
        <v>100</v>
      </c>
      <c r="G212" s="13" t="s">
        <v>101</v>
      </c>
      <c r="H212" s="37" t="s">
        <v>11</v>
      </c>
      <c r="I212" s="109"/>
      <c r="J212" s="109"/>
      <c r="K212" s="109"/>
      <c r="L212" s="103"/>
      <c r="M212" s="103"/>
      <c r="N212" s="109"/>
      <c r="O212" s="103"/>
      <c r="P212" s="103"/>
      <c r="Q212" s="103"/>
      <c r="R212" s="103"/>
      <c r="S212" s="103"/>
      <c r="T212" s="103"/>
    </row>
    <row r="213" spans="1:20" ht="38.25">
      <c r="A213" s="14">
        <v>1</v>
      </c>
      <c r="B213" s="119" t="s">
        <v>177</v>
      </c>
      <c r="C213" s="14">
        <v>40</v>
      </c>
      <c r="D213" s="14" t="s">
        <v>178</v>
      </c>
      <c r="E213" s="120">
        <v>0</v>
      </c>
      <c r="F213" s="30" t="s">
        <v>179</v>
      </c>
      <c r="G213" s="57" t="s">
        <v>16</v>
      </c>
      <c r="H213" s="374" t="s">
        <v>18</v>
      </c>
      <c r="I213" s="162"/>
      <c r="J213" s="116"/>
      <c r="K213" s="125"/>
      <c r="L213" s="103"/>
      <c r="M213" s="103"/>
      <c r="N213" s="109"/>
      <c r="O213" s="103"/>
      <c r="P213" s="103"/>
      <c r="Q213" s="103"/>
      <c r="R213" s="103"/>
      <c r="S213" s="103"/>
      <c r="T213" s="103"/>
    </row>
    <row r="214" spans="1:20" s="244" customFormat="1" ht="51">
      <c r="A214" s="234">
        <v>2</v>
      </c>
      <c r="B214" s="255" t="s">
        <v>374</v>
      </c>
      <c r="C214" s="234">
        <v>566</v>
      </c>
      <c r="D214" s="234" t="s">
        <v>178</v>
      </c>
      <c r="E214" s="256">
        <v>0</v>
      </c>
      <c r="F214" s="236" t="s">
        <v>375</v>
      </c>
      <c r="G214" s="257" t="s">
        <v>20</v>
      </c>
      <c r="H214" s="378" t="s">
        <v>18</v>
      </c>
      <c r="I214" s="461"/>
      <c r="J214" s="450"/>
      <c r="K214" s="422"/>
      <c r="L214" s="423"/>
      <c r="M214" s="423"/>
      <c r="N214" s="254"/>
      <c r="O214" s="423"/>
      <c r="P214" s="423"/>
      <c r="Q214" s="423"/>
      <c r="R214" s="423"/>
      <c r="S214" s="423"/>
      <c r="T214" s="423"/>
    </row>
    <row r="215" spans="1:20" s="244" customFormat="1" ht="51">
      <c r="A215" s="234">
        <v>3</v>
      </c>
      <c r="B215" s="255" t="s">
        <v>376</v>
      </c>
      <c r="C215" s="234">
        <v>258</v>
      </c>
      <c r="D215" s="234" t="s">
        <v>178</v>
      </c>
      <c r="E215" s="256">
        <v>0</v>
      </c>
      <c r="F215" s="236" t="s">
        <v>375</v>
      </c>
      <c r="G215" s="257" t="s">
        <v>20</v>
      </c>
      <c r="H215" s="378" t="s">
        <v>18</v>
      </c>
      <c r="I215" s="461"/>
      <c r="J215" s="450"/>
      <c r="K215" s="422"/>
      <c r="L215" s="423"/>
      <c r="M215" s="423"/>
      <c r="N215" s="254"/>
      <c r="O215" s="423"/>
      <c r="P215" s="423"/>
      <c r="Q215" s="423"/>
      <c r="R215" s="423"/>
      <c r="S215" s="423"/>
      <c r="T215" s="423"/>
    </row>
    <row r="216" spans="1:20" s="244" customFormat="1" ht="51">
      <c r="A216" s="234">
        <v>4</v>
      </c>
      <c r="B216" s="255" t="s">
        <v>377</v>
      </c>
      <c r="C216" s="234">
        <v>1142</v>
      </c>
      <c r="D216" s="234" t="s">
        <v>178</v>
      </c>
      <c r="E216" s="256">
        <v>0</v>
      </c>
      <c r="F216" s="236" t="s">
        <v>375</v>
      </c>
      <c r="G216" s="257" t="s">
        <v>20</v>
      </c>
      <c r="H216" s="378" t="s">
        <v>18</v>
      </c>
      <c r="I216" s="461"/>
      <c r="J216" s="450"/>
      <c r="K216" s="422"/>
      <c r="L216" s="423"/>
      <c r="M216" s="423"/>
      <c r="N216" s="254"/>
      <c r="O216" s="423"/>
      <c r="P216" s="423"/>
      <c r="Q216" s="423"/>
      <c r="R216" s="423"/>
      <c r="S216" s="423"/>
      <c r="T216" s="423"/>
    </row>
    <row r="217" spans="1:20" s="244" customFormat="1" ht="89.25">
      <c r="A217" s="234">
        <v>5</v>
      </c>
      <c r="B217" s="255" t="s">
        <v>378</v>
      </c>
      <c r="C217" s="234">
        <v>1238</v>
      </c>
      <c r="D217" s="234" t="s">
        <v>178</v>
      </c>
      <c r="E217" s="256">
        <v>0</v>
      </c>
      <c r="F217" s="236" t="s">
        <v>379</v>
      </c>
      <c r="G217" s="257" t="s">
        <v>20</v>
      </c>
      <c r="H217" s="378" t="s">
        <v>18</v>
      </c>
      <c r="I217" s="461"/>
      <c r="J217" s="450"/>
      <c r="K217" s="422"/>
      <c r="L217" s="423"/>
      <c r="M217" s="423"/>
      <c r="N217" s="254"/>
      <c r="O217" s="423"/>
      <c r="P217" s="423"/>
      <c r="Q217" s="423"/>
      <c r="R217" s="423"/>
      <c r="S217" s="423"/>
      <c r="T217" s="423"/>
    </row>
    <row r="218" spans="1:20" s="244" customFormat="1" ht="63.75">
      <c r="A218" s="234">
        <v>6</v>
      </c>
      <c r="B218" s="255" t="s">
        <v>380</v>
      </c>
      <c r="C218" s="234">
        <v>985</v>
      </c>
      <c r="D218" s="234" t="s">
        <v>178</v>
      </c>
      <c r="E218" s="256">
        <v>0</v>
      </c>
      <c r="F218" s="236" t="s">
        <v>379</v>
      </c>
      <c r="G218" s="257" t="s">
        <v>20</v>
      </c>
      <c r="H218" s="378" t="s">
        <v>18</v>
      </c>
      <c r="I218" s="461"/>
      <c r="J218" s="450"/>
      <c r="K218" s="422"/>
      <c r="L218" s="423"/>
      <c r="M218" s="423"/>
      <c r="N218" s="254"/>
      <c r="O218" s="423"/>
      <c r="P218" s="423"/>
      <c r="Q218" s="423"/>
      <c r="R218" s="423"/>
      <c r="S218" s="423"/>
      <c r="T218" s="423"/>
    </row>
    <row r="219" spans="1:20" ht="63.75">
      <c r="A219" s="234">
        <v>7</v>
      </c>
      <c r="B219" s="255" t="s">
        <v>381</v>
      </c>
      <c r="C219" s="234">
        <v>1</v>
      </c>
      <c r="D219" s="234" t="s">
        <v>178</v>
      </c>
      <c r="E219" s="256">
        <v>0</v>
      </c>
      <c r="F219" s="236" t="s">
        <v>379</v>
      </c>
      <c r="G219" s="257" t="s">
        <v>20</v>
      </c>
      <c r="H219" s="378" t="s">
        <v>18</v>
      </c>
      <c r="I219" s="461"/>
      <c r="J219" s="450"/>
      <c r="K219" s="422"/>
      <c r="L219" s="103"/>
      <c r="M219" s="103"/>
      <c r="N219" s="109"/>
      <c r="O219" s="103"/>
      <c r="P219" s="103"/>
      <c r="Q219" s="103"/>
      <c r="R219" s="103"/>
      <c r="S219" s="103"/>
      <c r="T219" s="103"/>
    </row>
    <row r="220" spans="1:20" ht="63.75">
      <c r="A220" s="234">
        <v>8</v>
      </c>
      <c r="B220" s="255" t="s">
        <v>382</v>
      </c>
      <c r="C220" s="234">
        <v>2</v>
      </c>
      <c r="D220" s="234" t="s">
        <v>178</v>
      </c>
      <c r="E220" s="256">
        <v>0</v>
      </c>
      <c r="F220" s="236" t="s">
        <v>379</v>
      </c>
      <c r="G220" s="257" t="s">
        <v>20</v>
      </c>
      <c r="H220" s="378" t="s">
        <v>18</v>
      </c>
      <c r="I220" s="461"/>
      <c r="J220" s="450"/>
      <c r="K220" s="422"/>
      <c r="L220" s="103"/>
      <c r="M220" s="103"/>
      <c r="N220" s="109"/>
      <c r="O220" s="103"/>
      <c r="P220" s="103"/>
      <c r="Q220" s="103"/>
      <c r="R220" s="103"/>
      <c r="S220" s="103"/>
      <c r="T220" s="103"/>
    </row>
    <row r="221" spans="1:20" ht="63.75">
      <c r="A221" s="234">
        <v>9</v>
      </c>
      <c r="B221" s="255" t="s">
        <v>383</v>
      </c>
      <c r="C221" s="234">
        <v>1</v>
      </c>
      <c r="D221" s="234" t="s">
        <v>178</v>
      </c>
      <c r="E221" s="256">
        <v>0</v>
      </c>
      <c r="F221" s="236" t="s">
        <v>379</v>
      </c>
      <c r="G221" s="257" t="s">
        <v>20</v>
      </c>
      <c r="H221" s="378" t="s">
        <v>18</v>
      </c>
      <c r="I221" s="461"/>
      <c r="J221" s="450"/>
      <c r="K221" s="422"/>
      <c r="L221" s="103"/>
      <c r="M221" s="103"/>
      <c r="N221" s="109"/>
      <c r="O221" s="103"/>
      <c r="P221" s="103"/>
      <c r="Q221" s="103"/>
      <c r="R221" s="103"/>
      <c r="S221" s="103"/>
      <c r="T221" s="103"/>
    </row>
    <row r="222" spans="1:20" ht="63.75">
      <c r="A222" s="234">
        <v>10</v>
      </c>
      <c r="B222" s="255" t="s">
        <v>384</v>
      </c>
      <c r="C222" s="234">
        <v>5</v>
      </c>
      <c r="D222" s="234" t="s">
        <v>178</v>
      </c>
      <c r="E222" s="256">
        <v>0</v>
      </c>
      <c r="F222" s="236" t="s">
        <v>379</v>
      </c>
      <c r="G222" s="257" t="s">
        <v>20</v>
      </c>
      <c r="H222" s="378" t="s">
        <v>18</v>
      </c>
      <c r="I222" s="461"/>
      <c r="J222" s="450"/>
      <c r="K222" s="422"/>
      <c r="L222" s="103"/>
      <c r="M222" s="103"/>
      <c r="N222" s="109"/>
      <c r="O222" s="103"/>
      <c r="P222" s="103"/>
      <c r="Q222" s="103"/>
      <c r="R222" s="103"/>
      <c r="S222" s="103"/>
      <c r="T222" s="103"/>
    </row>
    <row r="223" spans="1:20" ht="25.5">
      <c r="A223" s="234">
        <v>11</v>
      </c>
      <c r="B223" s="255" t="s">
        <v>403</v>
      </c>
      <c r="C223" s="234">
        <v>9</v>
      </c>
      <c r="D223" s="234" t="s">
        <v>17</v>
      </c>
      <c r="E223" s="256">
        <v>0</v>
      </c>
      <c r="F223" s="236" t="s">
        <v>404</v>
      </c>
      <c r="G223" s="57" t="s">
        <v>16</v>
      </c>
      <c r="H223" s="378" t="s">
        <v>18</v>
      </c>
      <c r="I223" s="461"/>
      <c r="J223" s="450"/>
      <c r="K223" s="422"/>
      <c r="L223" s="103"/>
      <c r="M223" s="103"/>
      <c r="N223" s="109"/>
      <c r="O223" s="103"/>
      <c r="P223" s="103"/>
      <c r="Q223" s="103"/>
      <c r="R223" s="103"/>
      <c r="S223" s="103"/>
      <c r="T223" s="103"/>
    </row>
    <row r="224" spans="1:20" ht="12.75">
      <c r="A224" s="15"/>
      <c r="B224" s="14"/>
      <c r="C224" s="14"/>
      <c r="D224" s="15" t="s">
        <v>52</v>
      </c>
      <c r="E224" s="51">
        <f>SUM(E213:E223)</f>
        <v>0</v>
      </c>
      <c r="F224" s="30"/>
      <c r="G224" s="20"/>
      <c r="H224" s="31"/>
      <c r="I224" s="162"/>
      <c r="J224" s="116"/>
      <c r="K224" s="125"/>
      <c r="L224" s="103"/>
      <c r="M224" s="103"/>
      <c r="N224" s="109"/>
      <c r="O224" s="103"/>
      <c r="P224" s="103"/>
      <c r="Q224" s="103"/>
      <c r="R224" s="103"/>
      <c r="S224" s="103"/>
      <c r="T224" s="103"/>
    </row>
    <row r="225" spans="1:20" ht="27.75" customHeight="1">
      <c r="A225" s="27"/>
      <c r="G225" s="28"/>
      <c r="H225" s="28"/>
      <c r="I225" s="162"/>
      <c r="J225" s="116"/>
      <c r="K225" s="125"/>
      <c r="L225" s="103"/>
      <c r="M225" s="103"/>
      <c r="N225" s="109"/>
      <c r="O225" s="103"/>
      <c r="P225" s="103"/>
      <c r="Q225" s="103"/>
      <c r="R225" s="103"/>
      <c r="S225" s="103"/>
      <c r="T225" s="103"/>
    </row>
    <row r="226" spans="1:20" ht="27.75" customHeight="1">
      <c r="A226" s="13"/>
      <c r="B226" s="13"/>
      <c r="C226" s="13"/>
      <c r="D226" s="13"/>
      <c r="E226" s="13"/>
      <c r="F226" s="118"/>
      <c r="G226" s="13"/>
      <c r="H226" s="37"/>
      <c r="I226" s="109"/>
      <c r="J226" s="109"/>
      <c r="K226" s="109"/>
      <c r="L226" s="103"/>
      <c r="M226" s="103"/>
      <c r="N226" s="109"/>
      <c r="O226" s="103"/>
      <c r="P226" s="103"/>
      <c r="Q226" s="103"/>
      <c r="R226" s="103"/>
      <c r="S226" s="103"/>
      <c r="T226" s="103"/>
    </row>
    <row r="227" spans="1:20" ht="12.75">
      <c r="A227" s="15"/>
      <c r="B227" s="14"/>
      <c r="C227" s="14"/>
      <c r="D227" s="15"/>
      <c r="E227" s="51"/>
      <c r="F227" s="30"/>
      <c r="G227" s="20"/>
      <c r="H227" s="31"/>
      <c r="I227" s="162"/>
      <c r="J227" s="116"/>
      <c r="K227" s="125"/>
      <c r="L227" s="103"/>
      <c r="M227" s="103"/>
      <c r="N227" s="109"/>
      <c r="O227" s="103"/>
      <c r="P227" s="103"/>
      <c r="Q227" s="103"/>
      <c r="R227" s="103"/>
      <c r="S227" s="103"/>
      <c r="T227" s="103"/>
    </row>
    <row r="228" spans="1:20" ht="12.75">
      <c r="A228" s="23"/>
      <c r="B228" s="52"/>
      <c r="C228" s="52"/>
      <c r="D228" s="23"/>
      <c r="E228" s="24"/>
      <c r="F228" s="125"/>
      <c r="G228" s="75"/>
      <c r="H228" s="103"/>
      <c r="I228" s="162"/>
      <c r="J228" s="116"/>
      <c r="K228" s="125"/>
      <c r="L228" s="103"/>
      <c r="M228" s="103"/>
      <c r="N228" s="109"/>
      <c r="O228" s="103"/>
      <c r="P228" s="103"/>
      <c r="Q228" s="103"/>
      <c r="R228" s="103"/>
      <c r="S228" s="103"/>
      <c r="T228" s="103"/>
    </row>
    <row r="229" spans="1:20" ht="27.75" customHeight="1">
      <c r="A229" s="27" t="s">
        <v>182</v>
      </c>
      <c r="G229" s="28"/>
      <c r="H229" s="28"/>
      <c r="I229" s="162"/>
      <c r="J229" s="116"/>
      <c r="K229" s="125"/>
      <c r="L229" s="103"/>
      <c r="M229" s="103"/>
      <c r="N229" s="109"/>
      <c r="O229" s="103"/>
      <c r="P229" s="103"/>
      <c r="Q229" s="103"/>
      <c r="R229" s="103"/>
      <c r="S229" s="103"/>
      <c r="T229" s="103"/>
    </row>
    <row r="230" spans="1:20" ht="27.75" customHeight="1">
      <c r="A230" s="13" t="s">
        <v>3</v>
      </c>
      <c r="B230" s="13" t="s">
        <v>96</v>
      </c>
      <c r="C230" s="13" t="s">
        <v>97</v>
      </c>
      <c r="D230" s="13" t="s">
        <v>98</v>
      </c>
      <c r="E230" s="13" t="s">
        <v>99</v>
      </c>
      <c r="F230" s="118" t="s">
        <v>100</v>
      </c>
      <c r="G230" s="13" t="s">
        <v>101</v>
      </c>
      <c r="H230" s="37" t="s">
        <v>11</v>
      </c>
      <c r="I230" s="109"/>
      <c r="J230" s="109"/>
      <c r="K230" s="109"/>
      <c r="L230" s="103"/>
      <c r="M230" s="103"/>
      <c r="N230" s="109"/>
      <c r="O230" s="103"/>
      <c r="P230" s="103"/>
      <c r="Q230" s="103"/>
      <c r="R230" s="103"/>
      <c r="S230" s="103"/>
      <c r="T230" s="103"/>
    </row>
    <row r="231" spans="1:20" s="244" customFormat="1" ht="152.25" customHeight="1">
      <c r="A231" s="252">
        <v>1</v>
      </c>
      <c r="B231" s="253" t="s">
        <v>385</v>
      </c>
      <c r="C231" s="245">
        <v>5791</v>
      </c>
      <c r="D231" s="245" t="s">
        <v>47</v>
      </c>
      <c r="E231" s="246">
        <v>0</v>
      </c>
      <c r="F231" s="236" t="s">
        <v>373</v>
      </c>
      <c r="G231" s="243" t="s">
        <v>20</v>
      </c>
      <c r="H231" s="378"/>
      <c r="I231" s="462"/>
      <c r="J231" s="254"/>
      <c r="K231" s="462"/>
      <c r="L231" s="423"/>
      <c r="M231" s="423"/>
      <c r="N231" s="254"/>
      <c r="O231" s="423"/>
      <c r="P231" s="423"/>
      <c r="Q231" s="423"/>
      <c r="R231" s="423"/>
      <c r="S231" s="423"/>
      <c r="T231" s="423"/>
    </row>
    <row r="232" spans="1:20" s="244" customFormat="1" ht="96.75" customHeight="1">
      <c r="A232" s="252">
        <v>2</v>
      </c>
      <c r="B232" s="237" t="s">
        <v>386</v>
      </c>
      <c r="C232" s="245">
        <v>784</v>
      </c>
      <c r="D232" s="245" t="s">
        <v>47</v>
      </c>
      <c r="E232" s="246">
        <v>0</v>
      </c>
      <c r="F232" s="236" t="s">
        <v>373</v>
      </c>
      <c r="G232" s="243" t="s">
        <v>20</v>
      </c>
      <c r="H232" s="378"/>
      <c r="I232" s="462"/>
      <c r="J232" s="254"/>
      <c r="K232" s="462"/>
      <c r="L232" s="423"/>
      <c r="M232" s="423"/>
      <c r="N232" s="254"/>
      <c r="O232" s="423"/>
      <c r="P232" s="423"/>
      <c r="Q232" s="423"/>
      <c r="R232" s="423"/>
      <c r="S232" s="423"/>
      <c r="T232" s="423"/>
    </row>
    <row r="233" spans="1:20" s="244" customFormat="1" ht="96.75" customHeight="1">
      <c r="A233" s="252">
        <v>3</v>
      </c>
      <c r="B233" s="237" t="s">
        <v>437</v>
      </c>
      <c r="C233" s="245">
        <v>750</v>
      </c>
      <c r="D233" s="245" t="s">
        <v>47</v>
      </c>
      <c r="E233" s="246">
        <v>0</v>
      </c>
      <c r="F233" s="236" t="s">
        <v>438</v>
      </c>
      <c r="G233" s="243" t="s">
        <v>20</v>
      </c>
      <c r="H233" s="378"/>
      <c r="I233" s="462"/>
      <c r="J233" s="254"/>
      <c r="K233" s="422"/>
      <c r="L233" s="423"/>
      <c r="M233" s="423"/>
      <c r="N233" s="254"/>
      <c r="O233" s="423"/>
      <c r="P233" s="423"/>
      <c r="Q233" s="423"/>
      <c r="R233" s="423"/>
      <c r="S233" s="423"/>
      <c r="T233" s="423"/>
    </row>
    <row r="234" spans="1:20" s="244" customFormat="1" ht="96.75" customHeight="1">
      <c r="A234" s="252">
        <v>4</v>
      </c>
      <c r="B234" s="237" t="s">
        <v>451</v>
      </c>
      <c r="C234" s="245">
        <v>100</v>
      </c>
      <c r="D234" s="245" t="s">
        <v>172</v>
      </c>
      <c r="E234" s="246">
        <v>0</v>
      </c>
      <c r="F234" s="258" t="s">
        <v>449</v>
      </c>
      <c r="G234" s="243" t="s">
        <v>20</v>
      </c>
      <c r="H234" s="378"/>
      <c r="I234" s="462"/>
      <c r="J234" s="254"/>
      <c r="K234" s="405"/>
      <c r="L234" s="423"/>
      <c r="M234" s="423"/>
      <c r="N234" s="254"/>
      <c r="O234" s="423"/>
      <c r="P234" s="423"/>
      <c r="Q234" s="423"/>
      <c r="R234" s="423"/>
      <c r="S234" s="423"/>
      <c r="T234" s="423"/>
    </row>
    <row r="235" spans="1:20" ht="12.75">
      <c r="A235" s="15"/>
      <c r="B235" s="32"/>
      <c r="C235" s="14"/>
      <c r="D235" s="15" t="s">
        <v>52</v>
      </c>
      <c r="E235" s="51">
        <f>SUM(E231:E232)</f>
        <v>0</v>
      </c>
      <c r="F235" s="30"/>
      <c r="G235" s="20"/>
      <c r="H235" s="31"/>
      <c r="I235" s="162"/>
      <c r="J235" s="116"/>
      <c r="K235" s="125"/>
      <c r="L235" s="103"/>
      <c r="M235" s="103"/>
      <c r="N235" s="109"/>
      <c r="O235" s="103"/>
      <c r="P235" s="103"/>
      <c r="Q235" s="103"/>
      <c r="R235" s="103"/>
      <c r="S235" s="103"/>
      <c r="T235" s="103"/>
    </row>
    <row r="236" spans="1:20" ht="12.75">
      <c r="A236" s="23"/>
      <c r="C236" s="52"/>
      <c r="D236" s="23"/>
      <c r="E236" s="24"/>
      <c r="F236" s="125"/>
      <c r="G236" s="75"/>
      <c r="H236" s="103"/>
      <c r="I236" s="162"/>
      <c r="J236" s="116"/>
      <c r="K236" s="125"/>
      <c r="L236" s="103"/>
      <c r="M236" s="103"/>
      <c r="N236" s="109"/>
      <c r="O236" s="103"/>
      <c r="P236" s="103"/>
      <c r="Q236" s="103"/>
      <c r="R236" s="103"/>
      <c r="S236" s="103"/>
      <c r="T236" s="103"/>
    </row>
    <row r="237" spans="1:20" ht="27.75" customHeight="1">
      <c r="A237" s="27" t="s">
        <v>71</v>
      </c>
      <c r="G237" s="28"/>
      <c r="H237" s="28"/>
      <c r="I237" s="162"/>
      <c r="J237" s="116"/>
      <c r="K237" s="125"/>
      <c r="L237" s="103"/>
      <c r="M237" s="103"/>
      <c r="N237" s="109"/>
      <c r="O237" s="103"/>
      <c r="P237" s="103"/>
      <c r="Q237" s="103"/>
      <c r="R237" s="103"/>
      <c r="S237" s="103"/>
      <c r="T237" s="103"/>
    </row>
    <row r="238" spans="1:20" ht="27.75" customHeight="1">
      <c r="A238" s="13" t="s">
        <v>3</v>
      </c>
      <c r="B238" s="13" t="s">
        <v>96</v>
      </c>
      <c r="C238" s="13" t="s">
        <v>97</v>
      </c>
      <c r="D238" s="13" t="s">
        <v>98</v>
      </c>
      <c r="E238" s="13" t="s">
        <v>99</v>
      </c>
      <c r="F238" s="118" t="s">
        <v>100</v>
      </c>
      <c r="G238" s="13" t="s">
        <v>101</v>
      </c>
      <c r="H238" s="37" t="s">
        <v>11</v>
      </c>
      <c r="I238" s="109"/>
      <c r="J238" s="109"/>
      <c r="K238" s="109"/>
      <c r="L238" s="103"/>
      <c r="M238" s="103"/>
      <c r="N238" s="109"/>
      <c r="O238" s="103"/>
      <c r="P238" s="103"/>
      <c r="Q238" s="103"/>
      <c r="R238" s="103"/>
      <c r="S238" s="103"/>
      <c r="T238" s="103"/>
    </row>
    <row r="239" spans="1:20" s="175" customFormat="1" ht="38.25">
      <c r="A239" s="168">
        <v>1</v>
      </c>
      <c r="B239" s="178" t="s">
        <v>332</v>
      </c>
      <c r="C239" s="210">
        <f>930+102</f>
        <v>1032</v>
      </c>
      <c r="D239" s="168" t="s">
        <v>330</v>
      </c>
      <c r="E239" s="71">
        <f>25974.29*1.22</f>
        <v>31688.6338</v>
      </c>
      <c r="F239" s="173" t="s">
        <v>333</v>
      </c>
      <c r="G239" s="181" t="s">
        <v>16</v>
      </c>
      <c r="H239" s="373" t="s">
        <v>331</v>
      </c>
      <c r="I239" s="458"/>
      <c r="J239" s="399"/>
      <c r="K239" s="400"/>
      <c r="L239" s="401"/>
      <c r="M239" s="401"/>
      <c r="N239" s="182"/>
      <c r="O239" s="401"/>
      <c r="P239" s="401"/>
      <c r="Q239" s="401"/>
      <c r="R239" s="401"/>
      <c r="S239" s="401"/>
      <c r="T239" s="401"/>
    </row>
    <row r="240" spans="1:20" s="69" customFormat="1" ht="51">
      <c r="A240" s="199">
        <v>2</v>
      </c>
      <c r="B240" s="70" t="s">
        <v>183</v>
      </c>
      <c r="C240" s="199">
        <v>354</v>
      </c>
      <c r="D240" s="199" t="s">
        <v>184</v>
      </c>
      <c r="E240" s="200">
        <v>3540</v>
      </c>
      <c r="F240" s="201" t="s">
        <v>185</v>
      </c>
      <c r="G240" s="202" t="s">
        <v>16</v>
      </c>
      <c r="H240" s="392" t="s">
        <v>18</v>
      </c>
      <c r="I240" s="432"/>
      <c r="J240" s="404"/>
      <c r="K240" s="416"/>
      <c r="L240" s="406"/>
      <c r="M240" s="406"/>
      <c r="N240" s="134"/>
      <c r="O240" s="406"/>
      <c r="P240" s="406"/>
      <c r="Q240" s="406"/>
      <c r="R240" s="406"/>
      <c r="S240" s="406"/>
      <c r="T240" s="406"/>
    </row>
    <row r="241" spans="1:20" s="69" customFormat="1" ht="48" customHeight="1">
      <c r="A241" s="129">
        <v>3</v>
      </c>
      <c r="B241" s="67" t="s">
        <v>186</v>
      </c>
      <c r="C241" s="129">
        <v>359</v>
      </c>
      <c r="D241" s="129" t="s">
        <v>17</v>
      </c>
      <c r="E241" s="96">
        <f>20*359</f>
        <v>7180</v>
      </c>
      <c r="F241" s="130" t="s">
        <v>187</v>
      </c>
      <c r="G241" s="68" t="s">
        <v>16</v>
      </c>
      <c r="H241" s="375" t="s">
        <v>331</v>
      </c>
      <c r="I241" s="432"/>
      <c r="J241" s="404"/>
      <c r="K241" s="416"/>
      <c r="L241" s="406"/>
      <c r="M241" s="406"/>
      <c r="N241" s="134"/>
      <c r="O241" s="406"/>
      <c r="P241" s="406"/>
      <c r="Q241" s="406"/>
      <c r="R241" s="406"/>
      <c r="S241" s="406"/>
      <c r="T241" s="406"/>
    </row>
    <row r="242" spans="1:20" s="69" customFormat="1" ht="73.5" customHeight="1">
      <c r="A242" s="129">
        <v>4</v>
      </c>
      <c r="B242" s="67" t="s">
        <v>352</v>
      </c>
      <c r="C242" s="129">
        <v>1000</v>
      </c>
      <c r="D242" s="129" t="s">
        <v>17</v>
      </c>
      <c r="E242" s="96">
        <v>0</v>
      </c>
      <c r="F242" s="130" t="s">
        <v>109</v>
      </c>
      <c r="G242" s="68" t="s">
        <v>20</v>
      </c>
      <c r="H242" s="375" t="s">
        <v>18</v>
      </c>
      <c r="I242" s="432"/>
      <c r="J242" s="404"/>
      <c r="K242" s="416"/>
      <c r="L242" s="406"/>
      <c r="M242" s="406"/>
      <c r="N242" s="134"/>
      <c r="O242" s="406"/>
      <c r="P242" s="406"/>
      <c r="Q242" s="406"/>
      <c r="R242" s="406"/>
      <c r="S242" s="406"/>
      <c r="T242" s="406"/>
    </row>
    <row r="243" spans="1:20" s="261" customFormat="1" ht="65.25" customHeight="1">
      <c r="A243" s="252">
        <v>5</v>
      </c>
      <c r="B243" s="253" t="s">
        <v>395</v>
      </c>
      <c r="C243" s="252">
        <f>170+143+271+301+597+46+244</f>
        <v>1772</v>
      </c>
      <c r="D243" s="252" t="s">
        <v>47</v>
      </c>
      <c r="E243" s="246">
        <v>1482</v>
      </c>
      <c r="F243" s="258" t="s">
        <v>396</v>
      </c>
      <c r="G243" s="259" t="s">
        <v>16</v>
      </c>
      <c r="H243" s="386" t="s">
        <v>331</v>
      </c>
      <c r="I243" s="433"/>
      <c r="J243" s="434"/>
      <c r="K243" s="405"/>
      <c r="L243" s="435"/>
      <c r="M243" s="435"/>
      <c r="N243" s="262"/>
      <c r="O243" s="435"/>
      <c r="P243" s="435"/>
      <c r="Q243" s="435"/>
      <c r="R243" s="435"/>
      <c r="S243" s="435"/>
      <c r="T243" s="435"/>
    </row>
    <row r="244" spans="1:20" s="261" customFormat="1" ht="60.75" customHeight="1">
      <c r="A244" s="252">
        <v>6</v>
      </c>
      <c r="B244" s="253" t="s">
        <v>450</v>
      </c>
      <c r="C244" s="252">
        <v>600</v>
      </c>
      <c r="D244" s="252" t="s">
        <v>448</v>
      </c>
      <c r="E244" s="246">
        <v>0</v>
      </c>
      <c r="F244" s="258" t="s">
        <v>449</v>
      </c>
      <c r="G244" s="259" t="s">
        <v>20</v>
      </c>
      <c r="H244" s="386" t="s">
        <v>18</v>
      </c>
      <c r="I244" s="433"/>
      <c r="J244" s="434"/>
      <c r="K244" s="405"/>
      <c r="L244" s="435"/>
      <c r="M244" s="435"/>
      <c r="N244" s="262"/>
      <c r="O244" s="435"/>
      <c r="P244" s="435"/>
      <c r="Q244" s="435"/>
      <c r="R244" s="435"/>
      <c r="S244" s="435"/>
      <c r="T244" s="435"/>
    </row>
    <row r="245" spans="1:20" s="261" customFormat="1" ht="60.75" customHeight="1">
      <c r="A245" s="252">
        <v>7</v>
      </c>
      <c r="B245" s="253" t="s">
        <v>452</v>
      </c>
      <c r="C245" s="252">
        <v>144</v>
      </c>
      <c r="D245" s="252" t="s">
        <v>58</v>
      </c>
      <c r="E245" s="246">
        <v>0</v>
      </c>
      <c r="F245" s="258" t="s">
        <v>454</v>
      </c>
      <c r="G245" s="259" t="s">
        <v>16</v>
      </c>
      <c r="H245" s="386" t="s">
        <v>18</v>
      </c>
      <c r="I245" s="433"/>
      <c r="J245" s="434"/>
      <c r="K245" s="405"/>
      <c r="L245" s="435"/>
      <c r="M245" s="435"/>
      <c r="N245" s="262"/>
      <c r="O245" s="435"/>
      <c r="P245" s="435"/>
      <c r="Q245" s="435"/>
      <c r="R245" s="435"/>
      <c r="S245" s="435"/>
      <c r="T245" s="435"/>
    </row>
    <row r="246" spans="1:20" s="261" customFormat="1" ht="60.75" customHeight="1">
      <c r="A246" s="252">
        <v>8</v>
      </c>
      <c r="B246" s="253" t="s">
        <v>453</v>
      </c>
      <c r="C246" s="252">
        <v>26</v>
      </c>
      <c r="D246" s="252" t="s">
        <v>17</v>
      </c>
      <c r="E246" s="246">
        <v>0</v>
      </c>
      <c r="F246" s="258" t="s">
        <v>455</v>
      </c>
      <c r="G246" s="259" t="s">
        <v>16</v>
      </c>
      <c r="H246" s="386" t="s">
        <v>18</v>
      </c>
      <c r="I246" s="433"/>
      <c r="J246" s="434"/>
      <c r="K246" s="405"/>
      <c r="L246" s="435"/>
      <c r="M246" s="435"/>
      <c r="N246" s="262"/>
      <c r="O246" s="435"/>
      <c r="P246" s="435"/>
      <c r="Q246" s="435"/>
      <c r="R246" s="435"/>
      <c r="S246" s="435"/>
      <c r="T246" s="435"/>
    </row>
    <row r="247" spans="1:20" ht="12.75">
      <c r="A247" s="15"/>
      <c r="B247" s="14"/>
      <c r="C247" s="14"/>
      <c r="D247" s="15" t="s">
        <v>52</v>
      </c>
      <c r="E247" s="51">
        <f>SUM(E239:E246)</f>
        <v>43890.633799999996</v>
      </c>
      <c r="F247" s="30"/>
      <c r="G247" s="20"/>
      <c r="H247" s="31"/>
      <c r="I247" s="162"/>
      <c r="J247" s="116"/>
      <c r="K247" s="125"/>
      <c r="L247" s="103"/>
      <c r="M247" s="103"/>
      <c r="N247" s="109"/>
      <c r="O247" s="103"/>
      <c r="P247" s="103"/>
      <c r="Q247" s="103"/>
      <c r="R247" s="103"/>
      <c r="S247" s="103"/>
      <c r="T247" s="103"/>
    </row>
    <row r="248" spans="1:20" ht="12.75">
      <c r="A248" s="15"/>
      <c r="B248" s="14"/>
      <c r="C248" s="14"/>
      <c r="D248" s="15"/>
      <c r="E248" s="51"/>
      <c r="F248" s="30"/>
      <c r="G248" s="20"/>
      <c r="H248" s="31"/>
      <c r="I248" s="162"/>
      <c r="J248" s="116"/>
      <c r="K248" s="125"/>
      <c r="L248" s="103"/>
      <c r="M248" s="103"/>
      <c r="N248" s="109"/>
      <c r="O248" s="103"/>
      <c r="P248" s="103"/>
      <c r="Q248" s="103"/>
      <c r="R248" s="103"/>
      <c r="S248" s="103"/>
      <c r="T248" s="103"/>
    </row>
    <row r="249" spans="1:20" ht="27.75" customHeight="1">
      <c r="A249" s="27" t="s">
        <v>188</v>
      </c>
      <c r="G249" s="28"/>
      <c r="H249" s="28"/>
      <c r="I249" s="162"/>
      <c r="J249" s="116"/>
      <c r="K249" s="125"/>
      <c r="L249" s="103"/>
      <c r="M249" s="103"/>
      <c r="N249" s="109"/>
      <c r="O249" s="103"/>
      <c r="P249" s="103"/>
      <c r="Q249" s="103"/>
      <c r="R249" s="103"/>
      <c r="S249" s="103"/>
      <c r="T249" s="103"/>
    </row>
    <row r="250" spans="1:20" ht="27.75" customHeight="1">
      <c r="A250" s="195" t="s">
        <v>3</v>
      </c>
      <c r="B250" s="195" t="s">
        <v>96</v>
      </c>
      <c r="C250" s="195" t="s">
        <v>97</v>
      </c>
      <c r="D250" s="195" t="s">
        <v>98</v>
      </c>
      <c r="E250" s="195" t="s">
        <v>99</v>
      </c>
      <c r="F250" s="218" t="s">
        <v>100</v>
      </c>
      <c r="G250" s="195" t="s">
        <v>101</v>
      </c>
      <c r="H250" s="393" t="s">
        <v>11</v>
      </c>
      <c r="I250" s="109"/>
      <c r="J250" s="109"/>
      <c r="K250" s="109"/>
      <c r="L250" s="103"/>
      <c r="M250" s="103"/>
      <c r="N250" s="109"/>
      <c r="O250" s="103"/>
      <c r="P250" s="103"/>
      <c r="Q250" s="103"/>
      <c r="R250" s="103"/>
      <c r="S250" s="103"/>
      <c r="T250" s="103"/>
    </row>
    <row r="251" spans="1:20" s="69" customFormat="1" ht="25.5">
      <c r="A251" s="210">
        <v>1</v>
      </c>
      <c r="B251" s="210" t="s">
        <v>189</v>
      </c>
      <c r="C251" s="210">
        <v>331</v>
      </c>
      <c r="D251" s="210" t="s">
        <v>17</v>
      </c>
      <c r="E251" s="219">
        <f>331*11</f>
        <v>3641</v>
      </c>
      <c r="F251" s="220" t="s">
        <v>159</v>
      </c>
      <c r="G251" s="221" t="s">
        <v>119</v>
      </c>
      <c r="H251" s="394"/>
      <c r="I251" s="432"/>
      <c r="J251" s="404"/>
      <c r="K251" s="416"/>
      <c r="L251" s="406"/>
      <c r="M251" s="406"/>
      <c r="N251" s="134"/>
      <c r="O251" s="406"/>
      <c r="P251" s="406"/>
      <c r="Q251" s="406"/>
      <c r="R251" s="406"/>
      <c r="S251" s="406"/>
      <c r="T251" s="406"/>
    </row>
    <row r="252" spans="1:20" s="69" customFormat="1" ht="12.75">
      <c r="A252" s="210">
        <v>2</v>
      </c>
      <c r="B252" s="210" t="s">
        <v>361</v>
      </c>
      <c r="C252" s="210">
        <v>7</v>
      </c>
      <c r="D252" s="210" t="s">
        <v>47</v>
      </c>
      <c r="E252" s="219">
        <v>114.26</v>
      </c>
      <c r="F252" s="220" t="s">
        <v>331</v>
      </c>
      <c r="G252" s="221" t="s">
        <v>119</v>
      </c>
      <c r="H252" s="394"/>
      <c r="I252" s="432"/>
      <c r="J252" s="404"/>
      <c r="K252" s="416"/>
      <c r="L252" s="406"/>
      <c r="M252" s="406"/>
      <c r="N252" s="134"/>
      <c r="O252" s="406"/>
      <c r="P252" s="406"/>
      <c r="Q252" s="406"/>
      <c r="R252" s="406"/>
      <c r="S252" s="406"/>
      <c r="T252" s="406"/>
    </row>
    <row r="253" spans="1:20" ht="15" customHeight="1">
      <c r="A253" s="163"/>
      <c r="B253" s="164"/>
      <c r="C253" s="164"/>
      <c r="D253" s="163" t="s">
        <v>52</v>
      </c>
      <c r="E253" s="165">
        <f>SUM(E251:E252)</f>
        <v>3755.26</v>
      </c>
      <c r="F253" s="166"/>
      <c r="G253" s="167"/>
      <c r="H253" s="395"/>
      <c r="I253" s="162"/>
      <c r="J253" s="116"/>
      <c r="K253" s="125"/>
      <c r="L253" s="103"/>
      <c r="M253" s="103"/>
      <c r="N253" s="109"/>
      <c r="O253" s="103"/>
      <c r="P253" s="103"/>
      <c r="Q253" s="103"/>
      <c r="R253" s="103"/>
      <c r="S253" s="103"/>
      <c r="T253" s="103"/>
    </row>
    <row r="254" spans="1:14" s="103" customFormat="1" ht="12.75">
      <c r="A254" s="23"/>
      <c r="B254" s="52"/>
      <c r="C254" s="52"/>
      <c r="D254" s="23"/>
      <c r="E254" s="24"/>
      <c r="F254" s="125"/>
      <c r="G254" s="75"/>
      <c r="I254" s="162"/>
      <c r="J254" s="116"/>
      <c r="K254" s="125"/>
      <c r="N254" s="109"/>
    </row>
    <row r="255" spans="1:14" s="103" customFormat="1" ht="12.75">
      <c r="A255" s="23"/>
      <c r="B255" s="52"/>
      <c r="C255" s="52"/>
      <c r="D255" s="23"/>
      <c r="E255" s="24"/>
      <c r="F255" s="125"/>
      <c r="G255" s="75"/>
      <c r="I255" s="162"/>
      <c r="J255" s="116"/>
      <c r="K255" s="125"/>
      <c r="N255" s="109"/>
    </row>
    <row r="256" spans="1:20" s="321" customFormat="1" ht="51" customHeight="1">
      <c r="A256" s="363" t="s">
        <v>190</v>
      </c>
      <c r="B256" s="363"/>
      <c r="C256" s="363"/>
      <c r="D256" s="363"/>
      <c r="E256" s="335">
        <v>10000</v>
      </c>
      <c r="F256" s="337">
        <v>10000</v>
      </c>
      <c r="G256" s="336"/>
      <c r="H256" s="396"/>
      <c r="I256" s="463"/>
      <c r="J256" s="464"/>
      <c r="K256" s="465"/>
      <c r="L256" s="466"/>
      <c r="M256" s="466"/>
      <c r="N256" s="467"/>
      <c r="O256" s="466"/>
      <c r="P256" s="466"/>
      <c r="Q256" s="466"/>
      <c r="R256" s="466"/>
      <c r="S256" s="466"/>
      <c r="T256" s="466"/>
    </row>
    <row r="257" spans="1:20" ht="12.75">
      <c r="A257" s="23"/>
      <c r="B257" s="52"/>
      <c r="C257" s="52"/>
      <c r="D257" s="23"/>
      <c r="E257" s="28"/>
      <c r="F257" s="125"/>
      <c r="G257" s="75"/>
      <c r="H257" s="75"/>
      <c r="I257" s="34"/>
      <c r="J257" s="116"/>
      <c r="K257" s="125"/>
      <c r="L257" s="103"/>
      <c r="M257" s="103"/>
      <c r="N257" s="338"/>
      <c r="O257" s="103"/>
      <c r="P257" s="103"/>
      <c r="Q257" s="103"/>
      <c r="R257" s="103"/>
      <c r="S257" s="103"/>
      <c r="T257" s="103"/>
    </row>
    <row r="258" spans="1:20" ht="12.75">
      <c r="A258" s="98" t="s">
        <v>339</v>
      </c>
      <c r="B258" s="99"/>
      <c r="C258" s="98"/>
      <c r="D258" s="98"/>
      <c r="E258" s="100">
        <f>+E39+E68+E78+E109+E129+E177+E187+E196+E209+E224+E227+E253+E256+E247</f>
        <v>384938.2138</v>
      </c>
      <c r="F258" s="117" t="s">
        <v>203</v>
      </c>
      <c r="G258" s="104"/>
      <c r="I258" s="34"/>
      <c r="J258" s="116"/>
      <c r="K258" s="125"/>
      <c r="L258" s="103"/>
      <c r="M258" s="103"/>
      <c r="N258" s="338"/>
      <c r="O258" s="103"/>
      <c r="P258" s="103"/>
      <c r="Q258" s="103"/>
      <c r="R258" s="103"/>
      <c r="S258" s="103"/>
      <c r="T258" s="103"/>
    </row>
    <row r="259" spans="1:20" ht="12.75">
      <c r="A259" s="22"/>
      <c r="B259" s="102" t="s">
        <v>204</v>
      </c>
      <c r="C259" s="102"/>
      <c r="D259" s="102"/>
      <c r="E259" s="104"/>
      <c r="F259" s="135"/>
      <c r="G259" s="104"/>
      <c r="H259" s="104"/>
      <c r="I259" s="34"/>
      <c r="J259" s="116"/>
      <c r="K259" s="125"/>
      <c r="L259" s="103"/>
      <c r="M259" s="103"/>
      <c r="N259" s="338"/>
      <c r="O259" s="103"/>
      <c r="P259" s="103"/>
      <c r="Q259" s="103"/>
      <c r="R259" s="103"/>
      <c r="S259" s="103"/>
      <c r="T259" s="103"/>
    </row>
    <row r="260" spans="1:20" ht="12.75">
      <c r="A260" s="22"/>
      <c r="B260" s="102"/>
      <c r="C260" s="102"/>
      <c r="D260" s="102"/>
      <c r="E260" s="104"/>
      <c r="F260" s="135"/>
      <c r="G260" s="104"/>
      <c r="H260" s="104"/>
      <c r="I260" s="162"/>
      <c r="J260" s="116"/>
      <c r="K260" s="125"/>
      <c r="L260" s="103"/>
      <c r="M260" s="103"/>
      <c r="N260" s="338"/>
      <c r="O260" s="103"/>
      <c r="P260" s="103"/>
      <c r="Q260" s="103"/>
      <c r="R260" s="103"/>
      <c r="S260" s="103"/>
      <c r="T260" s="103"/>
    </row>
    <row r="261" spans="1:20" ht="12.75">
      <c r="A261" s="22"/>
      <c r="B261" s="102"/>
      <c r="C261" s="102"/>
      <c r="D261" s="102"/>
      <c r="E261" s="104"/>
      <c r="F261" s="135"/>
      <c r="G261" s="104"/>
      <c r="H261" s="104"/>
      <c r="I261" s="34"/>
      <c r="J261" s="116"/>
      <c r="K261" s="125"/>
      <c r="L261" s="103"/>
      <c r="M261" s="103"/>
      <c r="N261" s="338"/>
      <c r="O261" s="103"/>
      <c r="P261" s="103"/>
      <c r="Q261" s="103"/>
      <c r="R261" s="103"/>
      <c r="S261" s="103"/>
      <c r="T261" s="103"/>
    </row>
    <row r="262" spans="1:20" ht="12.75">
      <c r="A262" s="22"/>
      <c r="B262" s="102"/>
      <c r="C262" s="102"/>
      <c r="D262" s="102"/>
      <c r="E262" s="104"/>
      <c r="F262" s="135"/>
      <c r="G262" s="104"/>
      <c r="H262" s="104"/>
      <c r="I262" s="34"/>
      <c r="J262" s="116"/>
      <c r="K262" s="125"/>
      <c r="L262" s="103"/>
      <c r="M262" s="103"/>
      <c r="N262" s="338"/>
      <c r="O262" s="103"/>
      <c r="P262" s="103"/>
      <c r="Q262" s="103"/>
      <c r="R262" s="103"/>
      <c r="S262" s="103"/>
      <c r="T262" s="103"/>
    </row>
    <row r="263" spans="1:20" ht="12.75">
      <c r="A263" s="22"/>
      <c r="B263" s="102"/>
      <c r="C263" s="102"/>
      <c r="D263" s="102"/>
      <c r="E263" s="104"/>
      <c r="F263" s="135"/>
      <c r="G263" s="104"/>
      <c r="H263" s="104"/>
      <c r="I263" s="34"/>
      <c r="J263" s="116"/>
      <c r="K263" s="125"/>
      <c r="L263" s="103"/>
      <c r="M263" s="103"/>
      <c r="N263" s="338"/>
      <c r="O263" s="103"/>
      <c r="P263" s="103"/>
      <c r="Q263" s="103"/>
      <c r="R263" s="103"/>
      <c r="S263" s="103"/>
      <c r="T263" s="103"/>
    </row>
    <row r="264" spans="1:20" ht="12.75">
      <c r="A264" s="364"/>
      <c r="B264" s="364"/>
      <c r="C264" s="364"/>
      <c r="D264" s="364"/>
      <c r="E264" s="104"/>
      <c r="F264" s="135"/>
      <c r="G264" s="104"/>
      <c r="H264" s="104"/>
      <c r="I264" s="34"/>
      <c r="J264" s="116"/>
      <c r="K264" s="125"/>
      <c r="L264" s="103"/>
      <c r="M264" s="103"/>
      <c r="N264" s="338"/>
      <c r="O264" s="103"/>
      <c r="P264" s="103"/>
      <c r="Q264" s="103"/>
      <c r="R264" s="103"/>
      <c r="S264" s="103"/>
      <c r="T264" s="103"/>
    </row>
    <row r="265" spans="1:20" ht="12.75">
      <c r="A265" s="102"/>
      <c r="B265" s="103"/>
      <c r="C265" s="102"/>
      <c r="D265" s="102"/>
      <c r="E265" s="104"/>
      <c r="F265" s="135"/>
      <c r="G265" s="104"/>
      <c r="H265" s="104"/>
      <c r="I265" s="34"/>
      <c r="J265" s="116"/>
      <c r="K265" s="125"/>
      <c r="L265" s="103"/>
      <c r="M265" s="103"/>
      <c r="N265" s="338"/>
      <c r="O265" s="103"/>
      <c r="P265" s="103"/>
      <c r="Q265" s="103"/>
      <c r="R265" s="103"/>
      <c r="S265" s="103"/>
      <c r="T265" s="103"/>
    </row>
    <row r="266" spans="1:20" ht="12.75">
      <c r="A266" s="136"/>
      <c r="B266" s="102"/>
      <c r="C266" s="102"/>
      <c r="D266" s="102"/>
      <c r="E266" s="104"/>
      <c r="F266" s="135"/>
      <c r="G266" s="104"/>
      <c r="H266" s="104"/>
      <c r="I266" s="34"/>
      <c r="J266" s="116"/>
      <c r="K266" s="125"/>
      <c r="L266" s="103"/>
      <c r="M266" s="103"/>
      <c r="N266" s="338"/>
      <c r="O266" s="103"/>
      <c r="P266" s="103"/>
      <c r="Q266" s="103"/>
      <c r="R266" s="103"/>
      <c r="S266" s="103"/>
      <c r="T266" s="103"/>
    </row>
    <row r="267" spans="1:20" ht="13.5" thickBot="1">
      <c r="A267" s="104"/>
      <c r="B267" s="104"/>
      <c r="C267" s="104"/>
      <c r="D267" s="104"/>
      <c r="E267" s="104"/>
      <c r="F267" s="110"/>
      <c r="G267" s="26"/>
      <c r="H267" s="26"/>
      <c r="I267" s="34"/>
      <c r="J267" s="116"/>
      <c r="K267" s="125"/>
      <c r="L267" s="103"/>
      <c r="M267" s="103"/>
      <c r="N267" s="338"/>
      <c r="O267" s="103"/>
      <c r="P267" s="103"/>
      <c r="Q267" s="103"/>
      <c r="R267" s="103"/>
      <c r="S267" s="103"/>
      <c r="T267" s="103"/>
    </row>
    <row r="268" spans="1:20" ht="15" customHeight="1" thickBot="1">
      <c r="A268" s="365" t="s">
        <v>191</v>
      </c>
      <c r="B268" s="365"/>
      <c r="C268" s="365"/>
      <c r="D268" s="365"/>
      <c r="E268" s="365"/>
      <c r="F268" s="365"/>
      <c r="G268" s="365"/>
      <c r="H268" s="397"/>
      <c r="I268" s="34"/>
      <c r="J268" s="116"/>
      <c r="K268" s="125"/>
      <c r="L268" s="103"/>
      <c r="M268" s="103"/>
      <c r="N268" s="338"/>
      <c r="O268" s="103"/>
      <c r="P268" s="103"/>
      <c r="Q268" s="103"/>
      <c r="R268" s="103"/>
      <c r="S268" s="103"/>
      <c r="T268" s="103"/>
    </row>
    <row r="269" spans="1:20" ht="12.75">
      <c r="A269" s="109"/>
      <c r="B269" s="109"/>
      <c r="C269" s="109"/>
      <c r="D269" s="109"/>
      <c r="E269" s="109"/>
      <c r="F269" s="110"/>
      <c r="G269" s="109"/>
      <c r="H269" s="109"/>
      <c r="I269" s="34"/>
      <c r="J269" s="116"/>
      <c r="K269" s="125"/>
      <c r="L269" s="103"/>
      <c r="M269" s="103"/>
      <c r="N269" s="338"/>
      <c r="O269" s="103"/>
      <c r="P269" s="103"/>
      <c r="Q269" s="103"/>
      <c r="R269" s="103"/>
      <c r="S269" s="103"/>
      <c r="T269" s="103"/>
    </row>
    <row r="270" spans="1:20" ht="12.75">
      <c r="A270" s="117"/>
      <c r="I270" s="34"/>
      <c r="J270" s="116"/>
      <c r="K270" s="125"/>
      <c r="L270" s="103"/>
      <c r="M270" s="103"/>
      <c r="N270" s="338"/>
      <c r="O270" s="103"/>
      <c r="P270" s="103"/>
      <c r="Q270" s="103"/>
      <c r="R270" s="103"/>
      <c r="S270" s="103"/>
      <c r="T270" s="103"/>
    </row>
    <row r="271" spans="1:20" ht="51">
      <c r="A271" s="13" t="s">
        <v>3</v>
      </c>
      <c r="B271" s="13" t="s">
        <v>192</v>
      </c>
      <c r="C271" s="13" t="s">
        <v>193</v>
      </c>
      <c r="D271" s="13" t="s">
        <v>98</v>
      </c>
      <c r="E271" s="13" t="s">
        <v>99</v>
      </c>
      <c r="F271" s="118" t="s">
        <v>100</v>
      </c>
      <c r="G271" s="13" t="s">
        <v>101</v>
      </c>
      <c r="H271" s="37" t="s">
        <v>11</v>
      </c>
      <c r="I271" s="109"/>
      <c r="J271" s="109"/>
      <c r="K271" s="109"/>
      <c r="L271" s="103"/>
      <c r="M271" s="103"/>
      <c r="N271" s="338"/>
      <c r="O271" s="103"/>
      <c r="P271" s="103"/>
      <c r="Q271" s="103"/>
      <c r="R271" s="103"/>
      <c r="S271" s="103"/>
      <c r="T271" s="103"/>
    </row>
    <row r="272" spans="1:20" s="69" customFormat="1" ht="76.5">
      <c r="A272" s="66">
        <v>1</v>
      </c>
      <c r="B272" s="137" t="s">
        <v>194</v>
      </c>
      <c r="C272" s="66">
        <v>522.2</v>
      </c>
      <c r="D272" s="66" t="s">
        <v>195</v>
      </c>
      <c r="E272" s="71">
        <v>0</v>
      </c>
      <c r="F272" s="66" t="s">
        <v>196</v>
      </c>
      <c r="G272" s="68" t="s">
        <v>16</v>
      </c>
      <c r="H272" s="203" t="s">
        <v>18</v>
      </c>
      <c r="I272" s="468"/>
      <c r="J272" s="404"/>
      <c r="K272" s="416"/>
      <c r="L272" s="406"/>
      <c r="M272" s="406"/>
      <c r="N272" s="420"/>
      <c r="O272" s="406"/>
      <c r="P272" s="406"/>
      <c r="Q272" s="406"/>
      <c r="R272" s="406"/>
      <c r="S272" s="406"/>
      <c r="T272" s="406"/>
    </row>
    <row r="273" spans="1:20" s="69" customFormat="1" ht="12.75">
      <c r="A273" s="66"/>
      <c r="B273" s="137"/>
      <c r="C273" s="66"/>
      <c r="D273" s="66"/>
      <c r="E273" s="138"/>
      <c r="F273" s="66"/>
      <c r="G273" s="68"/>
      <c r="H273" s="203"/>
      <c r="I273" s="468"/>
      <c r="J273" s="404"/>
      <c r="K273" s="416"/>
      <c r="L273" s="406"/>
      <c r="M273" s="406"/>
      <c r="N273" s="420"/>
      <c r="O273" s="406"/>
      <c r="P273" s="406"/>
      <c r="Q273" s="406"/>
      <c r="R273" s="406"/>
      <c r="S273" s="406"/>
      <c r="T273" s="406"/>
    </row>
    <row r="274" spans="1:20" ht="12.75">
      <c r="A274" s="98" t="s">
        <v>462</v>
      </c>
      <c r="B274" s="139"/>
      <c r="C274" s="139"/>
      <c r="D274" s="139"/>
      <c r="E274" s="140">
        <f>E272+E273</f>
        <v>0</v>
      </c>
      <c r="I274" s="34"/>
      <c r="J274" s="116"/>
      <c r="K274" s="125"/>
      <c r="L274" s="103"/>
      <c r="M274" s="103"/>
      <c r="N274" s="338"/>
      <c r="O274" s="103"/>
      <c r="P274" s="103"/>
      <c r="Q274" s="103"/>
      <c r="R274" s="103"/>
      <c r="S274" s="103"/>
      <c r="T274" s="103"/>
    </row>
    <row r="275" spans="1:20" ht="12.75">
      <c r="A275" s="23"/>
      <c r="B275" s="102" t="s">
        <v>197</v>
      </c>
      <c r="C275" s="102"/>
      <c r="D275" s="102"/>
      <c r="E275" s="51">
        <f>'NAKUPI NEPR.'!E273</f>
        <v>0</v>
      </c>
      <c r="F275" s="141"/>
      <c r="G275" s="102"/>
      <c r="H275" s="103"/>
      <c r="I275" s="142"/>
      <c r="J275" s="116"/>
      <c r="K275" s="125"/>
      <c r="L275" s="103"/>
      <c r="M275" s="103"/>
      <c r="N275" s="338"/>
      <c r="O275" s="103"/>
      <c r="P275" s="103"/>
      <c r="Q275" s="103"/>
      <c r="R275" s="103"/>
      <c r="S275" s="103"/>
      <c r="T275" s="103"/>
    </row>
    <row r="276" spans="1:20" ht="12.75">
      <c r="A276" s="23"/>
      <c r="B276" s="102"/>
      <c r="C276" s="23"/>
      <c r="D276" s="23"/>
      <c r="E276" s="24"/>
      <c r="F276" s="110"/>
      <c r="G276" s="26"/>
      <c r="H276" s="103"/>
      <c r="I276" s="34"/>
      <c r="J276" s="116"/>
      <c r="K276" s="125"/>
      <c r="L276" s="103"/>
      <c r="M276" s="103"/>
      <c r="N276" s="338"/>
      <c r="O276" s="103"/>
      <c r="P276" s="103"/>
      <c r="Q276" s="103"/>
      <c r="R276" s="103"/>
      <c r="S276" s="103"/>
      <c r="T276" s="103"/>
    </row>
    <row r="277" spans="1:20" ht="12.75">
      <c r="A277" s="104"/>
      <c r="B277" s="104"/>
      <c r="I277" s="34"/>
      <c r="J277" s="116"/>
      <c r="K277" s="125"/>
      <c r="L277" s="103"/>
      <c r="M277" s="103"/>
      <c r="N277" s="338"/>
      <c r="O277" s="103"/>
      <c r="P277" s="103"/>
      <c r="Q277" s="103"/>
      <c r="R277" s="103"/>
      <c r="S277" s="103"/>
      <c r="T277" s="103"/>
    </row>
    <row r="278" spans="1:20" ht="12.75" customHeight="1">
      <c r="A278" s="103" t="s">
        <v>91</v>
      </c>
      <c r="B278" s="102"/>
      <c r="F278" s="366" t="s">
        <v>92</v>
      </c>
      <c r="G278" s="366"/>
      <c r="I278" s="34"/>
      <c r="J278" s="116"/>
      <c r="K278" s="125"/>
      <c r="L278" s="103"/>
      <c r="M278" s="103"/>
      <c r="N278" s="338"/>
      <c r="O278" s="103"/>
      <c r="P278" s="103"/>
      <c r="Q278" s="103"/>
      <c r="R278" s="103"/>
      <c r="S278" s="103"/>
      <c r="T278" s="103"/>
    </row>
    <row r="279" spans="1:8" ht="12.75" customHeight="1">
      <c r="A279" s="103" t="s">
        <v>93</v>
      </c>
      <c r="B279" s="105"/>
      <c r="F279" s="362" t="s">
        <v>94</v>
      </c>
      <c r="G279" s="362"/>
      <c r="H279" s="103"/>
    </row>
    <row r="280" spans="6:8" ht="12.75" customHeight="1">
      <c r="F280" s="362" t="s">
        <v>95</v>
      </c>
      <c r="G280" s="362"/>
      <c r="H280" s="107"/>
    </row>
  </sheetData>
  <sheetProtection selectLockedCells="1" selectUnlockedCells="1"/>
  <autoFilter ref="A112:I129"/>
  <mergeCells count="13">
    <mergeCell ref="A1:H1"/>
    <mergeCell ref="A3:H3"/>
    <mergeCell ref="A5:H5"/>
    <mergeCell ref="E13:E16"/>
    <mergeCell ref="F13:F16"/>
    <mergeCell ref="F279:G279"/>
    <mergeCell ref="F280:G280"/>
    <mergeCell ref="J13:J16"/>
    <mergeCell ref="A256:D256"/>
    <mergeCell ref="A264:D264"/>
    <mergeCell ref="A268:H268"/>
    <mergeCell ref="F278:G278"/>
    <mergeCell ref="I13:I16"/>
  </mergeCells>
  <printOptions/>
  <pageMargins left="0.5902777777777778" right="0.6694444444444444" top="0.39375" bottom="0.3541666666666667" header="0.5118055555555555" footer="0"/>
  <pageSetup horizontalDpi="600" verticalDpi="600" orientation="landscape" paperSize="9" scale="49" r:id="rId3"/>
  <headerFooter alignWithMargins="0">
    <oddFooter>&amp;CStran &amp;P od &amp;N</oddFooter>
  </headerFooter>
  <rowBreaks count="2" manualBreakCount="2">
    <brk id="198" max="255" man="1"/>
    <brk id="28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14.00390625" style="0" customWidth="1"/>
    <col min="2" max="2" width="17.375" style="0" customWidth="1"/>
    <col min="3" max="3" width="18.625" style="0" customWidth="1"/>
    <col min="4" max="4" width="14.75390625" style="0" customWidth="1"/>
    <col min="5" max="5" width="20.00390625" style="0" customWidth="1"/>
  </cols>
  <sheetData>
    <row r="1" spans="1:7" ht="56.25" customHeight="1">
      <c r="A1" s="367" t="s">
        <v>463</v>
      </c>
      <c r="B1" s="367"/>
      <c r="C1" s="367"/>
      <c r="D1" s="367"/>
      <c r="E1" s="367"/>
      <c r="F1" s="367"/>
      <c r="G1" s="21"/>
    </row>
    <row r="2" spans="1:7" ht="12.75">
      <c r="A2" s="109"/>
      <c r="B2" s="109"/>
      <c r="C2" s="109"/>
      <c r="D2" s="109"/>
      <c r="E2" s="110"/>
      <c r="F2" s="109"/>
      <c r="G2" s="21"/>
    </row>
    <row r="3" spans="1:7" ht="15">
      <c r="A3" s="368" t="s">
        <v>464</v>
      </c>
      <c r="B3" s="368"/>
      <c r="C3" s="368"/>
      <c r="D3" s="368"/>
      <c r="E3" s="368"/>
      <c r="F3" s="368"/>
      <c r="G3" s="21"/>
    </row>
    <row r="4" spans="1:7" ht="15">
      <c r="A4" s="111"/>
      <c r="B4" s="111"/>
      <c r="C4" s="111"/>
      <c r="D4" s="111"/>
      <c r="E4" s="111"/>
      <c r="F4" s="111"/>
      <c r="G4" s="21"/>
    </row>
    <row r="5" spans="1:7" ht="15">
      <c r="A5" s="113"/>
      <c r="B5" s="113"/>
      <c r="C5" s="114"/>
      <c r="D5" s="114"/>
      <c r="E5" s="115"/>
      <c r="F5" s="114"/>
      <c r="G5" s="21"/>
    </row>
    <row r="6" spans="1:7" ht="12.75">
      <c r="A6" s="117" t="s">
        <v>2</v>
      </c>
      <c r="B6" s="1"/>
      <c r="C6" s="1"/>
      <c r="D6" s="1"/>
      <c r="E6" s="106"/>
      <c r="F6" s="28"/>
      <c r="G6" s="21"/>
    </row>
    <row r="7" spans="1:7" ht="35.25" customHeight="1">
      <c r="A7" s="13" t="s">
        <v>3</v>
      </c>
      <c r="B7" s="13" t="s">
        <v>465</v>
      </c>
      <c r="C7" s="13" t="s">
        <v>466</v>
      </c>
      <c r="D7" s="13" t="s">
        <v>467</v>
      </c>
      <c r="E7" s="118" t="s">
        <v>100</v>
      </c>
      <c r="F7" s="13" t="s">
        <v>11</v>
      </c>
      <c r="G7" s="13" t="s">
        <v>468</v>
      </c>
    </row>
    <row r="8" spans="1:7" ht="25.5">
      <c r="A8" s="339">
        <v>1</v>
      </c>
      <c r="B8" s="339" t="s">
        <v>469</v>
      </c>
      <c r="C8" s="339">
        <v>1</v>
      </c>
      <c r="D8" s="340">
        <v>200</v>
      </c>
      <c r="E8" s="341" t="s">
        <v>470</v>
      </c>
      <c r="F8" s="339"/>
      <c r="G8" s="339"/>
    </row>
    <row r="9" spans="1:7" ht="12.75">
      <c r="A9" s="339"/>
      <c r="B9" s="339"/>
      <c r="C9" s="339"/>
      <c r="D9" s="340"/>
      <c r="E9" s="339"/>
      <c r="F9" s="339"/>
      <c r="G9" s="339"/>
    </row>
    <row r="10" spans="1:7" ht="12.75">
      <c r="A10" s="21"/>
      <c r="B10" s="21"/>
      <c r="C10" s="21" t="s">
        <v>471</v>
      </c>
      <c r="D10" s="342">
        <f>'[1]prodaja PREMIČNINE'!D8</f>
        <v>200</v>
      </c>
      <c r="E10" s="21"/>
      <c r="F10" s="21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  <row r="13" spans="1:7" ht="12.75">
      <c r="A13" s="103" t="s">
        <v>91</v>
      </c>
      <c r="B13" s="102"/>
      <c r="C13" s="1"/>
      <c r="D13" s="366" t="s">
        <v>92</v>
      </c>
      <c r="E13" s="366"/>
      <c r="F13" s="366"/>
      <c r="G13" s="366"/>
    </row>
    <row r="14" spans="1:7" ht="12.75">
      <c r="A14" s="103" t="s">
        <v>93</v>
      </c>
      <c r="B14" s="343"/>
      <c r="C14" s="1"/>
      <c r="D14" s="362" t="s">
        <v>94</v>
      </c>
      <c r="E14" s="362"/>
      <c r="F14" s="362"/>
      <c r="G14" s="362"/>
    </row>
    <row r="15" spans="1:7" ht="12.75">
      <c r="A15" s="1"/>
      <c r="B15" s="1"/>
      <c r="C15" s="1"/>
      <c r="D15" s="362" t="s">
        <v>95</v>
      </c>
      <c r="E15" s="362"/>
      <c r="F15" s="362"/>
      <c r="G15" s="362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21.625" style="0" customWidth="1"/>
    <col min="3" max="3" width="13.625" style="0" customWidth="1"/>
    <col min="4" max="4" width="21.875" style="0" customWidth="1"/>
    <col min="5" max="5" width="36.875" style="0" customWidth="1"/>
    <col min="6" max="6" width="16.375" style="0" customWidth="1"/>
  </cols>
  <sheetData>
    <row r="1" spans="1:7" ht="86.25" customHeight="1">
      <c r="A1" s="367" t="s">
        <v>472</v>
      </c>
      <c r="B1" s="367"/>
      <c r="C1" s="367"/>
      <c r="D1" s="367"/>
      <c r="E1" s="367"/>
      <c r="F1" s="367"/>
      <c r="G1" s="21"/>
    </row>
    <row r="2" spans="1:7" ht="12.75">
      <c r="A2" s="109"/>
      <c r="B2" s="109"/>
      <c r="C2" s="109"/>
      <c r="D2" s="109"/>
      <c r="E2" s="110"/>
      <c r="F2" s="109"/>
      <c r="G2" s="21"/>
    </row>
    <row r="3" spans="1:7" ht="15">
      <c r="A3" s="368" t="s">
        <v>473</v>
      </c>
      <c r="B3" s="368"/>
      <c r="C3" s="368"/>
      <c r="D3" s="368"/>
      <c r="E3" s="368"/>
      <c r="F3" s="368"/>
      <c r="G3" s="21"/>
    </row>
    <row r="4" spans="1:7" ht="15">
      <c r="A4" s="111"/>
      <c r="B4" s="111"/>
      <c r="C4" s="111"/>
      <c r="D4" s="111"/>
      <c r="E4" s="111"/>
      <c r="F4" s="111"/>
      <c r="G4" s="21"/>
    </row>
    <row r="5" spans="1:7" ht="15">
      <c r="A5" s="113"/>
      <c r="B5" s="113"/>
      <c r="C5" s="114"/>
      <c r="D5" s="114"/>
      <c r="E5" s="115"/>
      <c r="F5" s="114"/>
      <c r="G5" s="21"/>
    </row>
    <row r="6" spans="1:7" ht="12.75">
      <c r="A6" s="117" t="s">
        <v>2</v>
      </c>
      <c r="B6" s="1"/>
      <c r="C6" s="1"/>
      <c r="D6" s="1"/>
      <c r="E6" s="106"/>
      <c r="F6" s="28"/>
      <c r="G6" s="21"/>
    </row>
    <row r="7" spans="1:7" ht="25.5">
      <c r="A7" s="13" t="s">
        <v>3</v>
      </c>
      <c r="B7" s="13" t="s">
        <v>465</v>
      </c>
      <c r="C7" s="13" t="s">
        <v>466</v>
      </c>
      <c r="D7" s="13" t="s">
        <v>467</v>
      </c>
      <c r="E7" s="118" t="s">
        <v>100</v>
      </c>
      <c r="F7" s="13" t="s">
        <v>11</v>
      </c>
      <c r="G7" s="21"/>
    </row>
    <row r="8" spans="1:7" ht="60.75" customHeight="1">
      <c r="A8" s="339">
        <v>1</v>
      </c>
      <c r="B8" s="339" t="s">
        <v>474</v>
      </c>
      <c r="C8" s="339" t="s">
        <v>475</v>
      </c>
      <c r="D8" s="340">
        <v>7000</v>
      </c>
      <c r="E8" s="344" t="s">
        <v>476</v>
      </c>
      <c r="F8" s="339"/>
      <c r="G8" s="21"/>
    </row>
    <row r="9" spans="1:7" ht="12.75">
      <c r="A9" s="345"/>
      <c r="B9" s="345"/>
      <c r="C9" s="345"/>
      <c r="D9" s="346"/>
      <c r="E9" s="347"/>
      <c r="F9" s="345"/>
      <c r="G9" s="21"/>
    </row>
    <row r="10" spans="1:7" ht="12.75">
      <c r="A10" s="348"/>
      <c r="B10" s="348"/>
      <c r="C10" s="349" t="s">
        <v>471</v>
      </c>
      <c r="D10" s="350">
        <f>'[1]nakup PREMIČNINE'!D8+'[1]nakup PREMIČNINE'!D9</f>
        <v>7000</v>
      </c>
      <c r="E10" s="348"/>
      <c r="F10" s="348"/>
      <c r="G10" s="21"/>
    </row>
    <row r="11" spans="1:7" ht="12.75">
      <c r="A11" s="21"/>
      <c r="B11" s="21"/>
      <c r="C11" s="21"/>
      <c r="D11" s="21"/>
      <c r="E11" s="21"/>
      <c r="F11" s="21"/>
      <c r="G11" s="21"/>
    </row>
    <row r="12" spans="1:7" ht="12.75">
      <c r="A12" s="21"/>
      <c r="B12" s="21"/>
      <c r="C12" s="21"/>
      <c r="D12" s="21"/>
      <c r="E12" s="21"/>
      <c r="F12" s="21"/>
      <c r="G12" s="21"/>
    </row>
    <row r="13" spans="1:7" ht="12.75">
      <c r="A13" s="103" t="s">
        <v>91</v>
      </c>
      <c r="B13" s="102"/>
      <c r="C13" s="1"/>
      <c r="D13" s="366" t="s">
        <v>92</v>
      </c>
      <c r="E13" s="366"/>
      <c r="F13" s="366"/>
      <c r="G13" s="366"/>
    </row>
    <row r="14" spans="1:7" ht="12.75">
      <c r="A14" s="103" t="s">
        <v>93</v>
      </c>
      <c r="B14" s="343"/>
      <c r="C14" s="1"/>
      <c r="D14" s="362" t="s">
        <v>94</v>
      </c>
      <c r="E14" s="362"/>
      <c r="F14" s="362"/>
      <c r="G14" s="362"/>
    </row>
    <row r="15" spans="1:7" ht="12.75">
      <c r="A15" s="1"/>
      <c r="B15" s="1"/>
      <c r="C15" s="1"/>
      <c r="D15" s="362" t="s">
        <v>477</v>
      </c>
      <c r="E15" s="362"/>
      <c r="F15" s="362"/>
      <c r="G15" s="362"/>
    </row>
    <row r="16" spans="1:7" ht="12.75">
      <c r="A16" s="21"/>
      <c r="B16" s="21"/>
      <c r="C16" s="21"/>
      <c r="D16" s="21"/>
      <c r="E16" s="21"/>
      <c r="F16" s="21"/>
      <c r="G16" s="21"/>
    </row>
  </sheetData>
  <sheetProtection/>
  <mergeCells count="8">
    <mergeCell ref="D15:E15"/>
    <mergeCell ref="F15:G15"/>
    <mergeCell ref="A1:F1"/>
    <mergeCell ref="A3:F3"/>
    <mergeCell ref="D13:E13"/>
    <mergeCell ref="F13:G13"/>
    <mergeCell ref="D14:E14"/>
    <mergeCell ref="F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</dc:creator>
  <cp:keywords/>
  <dc:description/>
  <cp:lastModifiedBy>Barbara</cp:lastModifiedBy>
  <cp:lastPrinted>2018-05-11T09:03:39Z</cp:lastPrinted>
  <dcterms:created xsi:type="dcterms:W3CDTF">2017-08-28T09:32:48Z</dcterms:created>
  <dcterms:modified xsi:type="dcterms:W3CDTF">2018-06-06T08:33:45Z</dcterms:modified>
  <cp:category/>
  <cp:version/>
  <cp:contentType/>
  <cp:contentStatus/>
</cp:coreProperties>
</file>