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<sst xmlns="http://schemas.openxmlformats.org/spreadsheetml/2006/main" count="185" uniqueCount="170">
  <si>
    <t>Konto</t>
  </si>
  <si>
    <t>Opis</t>
  </si>
  <si>
    <t>Rebalans I</t>
  </si>
  <si>
    <t>Prerazporeditve</t>
  </si>
  <si>
    <t>Veljavni proračun 30.6.</t>
  </si>
  <si>
    <t>Realizacija 1-6</t>
  </si>
  <si>
    <t>Ocena reallizacije</t>
  </si>
  <si>
    <t>1</t>
  </si>
  <si>
    <t>2</t>
  </si>
  <si>
    <t>3</t>
  </si>
  <si>
    <t>70</t>
  </si>
  <si>
    <t>DAVČNI PRIHODKI</t>
  </si>
  <si>
    <t>7000</t>
  </si>
  <si>
    <t>DOHODNINA</t>
  </si>
  <si>
    <t>7030</t>
  </si>
  <si>
    <t>DAVKI NA NEPREMIČNINE</t>
  </si>
  <si>
    <t>7032</t>
  </si>
  <si>
    <t>DAVKI NA DEDIŠČINE IN DARILA</t>
  </si>
  <si>
    <t>7033</t>
  </si>
  <si>
    <t>DAVKI NA PROMET NEPREMIČNIN IN NA FINANČNO PREMOŽENJE</t>
  </si>
  <si>
    <t>7044</t>
  </si>
  <si>
    <t>DAVKI NA POSEBNE STORITVE</t>
  </si>
  <si>
    <t>704403</t>
  </si>
  <si>
    <t>252835, DAVEK NA DOBIČEK OD IGER NA SREČO</t>
  </si>
  <si>
    <t>7047</t>
  </si>
  <si>
    <t>DRUGI DAVKI NA UPORABO BLAGA IN STORITEV</t>
  </si>
  <si>
    <t>704706</t>
  </si>
  <si>
    <t>324712, KOMUNAL.TAKSE ZA TAKSAM ZAVEZ.PREDMETE-OD PRAV.OSEB</t>
  </si>
  <si>
    <t>704707</t>
  </si>
  <si>
    <t>326846, KOMUNAL.TAKSE ZA TAKS.ZAVEZ.PREDM.-OD FIZ.OSEB IN ZA</t>
  </si>
  <si>
    <t>704708</t>
  </si>
  <si>
    <t>3205, PRISTOJBINA ZA VZDRŽEVANJE GOZDNIH CEST</t>
  </si>
  <si>
    <t>71</t>
  </si>
  <si>
    <t>NEDAVČNI PRIHODKI</t>
  </si>
  <si>
    <t>7103</t>
  </si>
  <si>
    <t>PRIHODKI OD PREMOŽENJA</t>
  </si>
  <si>
    <t>710312</t>
  </si>
  <si>
    <t>PRIHODKI OD PODELJENIH KONCESIJ ZA VODNO PRAVICO</t>
  </si>
  <si>
    <t>7111</t>
  </si>
  <si>
    <t>UPRAVNE TAKSE IN PRISTOJBINE</t>
  </si>
  <si>
    <t>711100</t>
  </si>
  <si>
    <t>309192,UPRAVNE TAKSE (TAR. ŠT. 1-10 IN TAR. ŠT. 36 IN TAR.ŠT</t>
  </si>
  <si>
    <t>7120</t>
  </si>
  <si>
    <t>DENARNE KAZNI</t>
  </si>
  <si>
    <t>712001</t>
  </si>
  <si>
    <t>DENARNE KAZNI-ZA PREKRŠKE</t>
  </si>
  <si>
    <t>712007</t>
  </si>
  <si>
    <t>515047, NADOMESTILO ZA DEGRADACIJO IN UZURPACIJO PROSTORA</t>
  </si>
  <si>
    <t>74</t>
  </si>
  <si>
    <t>TRANSFERNI PRIHODKI</t>
  </si>
  <si>
    <t>7400</t>
  </si>
  <si>
    <t>PREJETA SREDSTVA IZ DRŽAVNEGA PRORAČUNA</t>
  </si>
  <si>
    <t>740000</t>
  </si>
  <si>
    <t>PREJETA SRED.IZ NASL.TEK.OBVEZ.DRŽ.PRORAČ.-FINANČNA IZR.</t>
  </si>
  <si>
    <t>4</t>
  </si>
  <si>
    <t>703003</t>
  </si>
  <si>
    <t>6217947,NADOMEST.UPORABO STAVBNEGA ZEMLJIŠČA-OD PRAVNIH OSEB</t>
  </si>
  <si>
    <t>70300301</t>
  </si>
  <si>
    <t>6217947,NADOM. ZA UPORABO STAVBNEGA ZEMLJIŠČA-OD PO NAD PP</t>
  </si>
  <si>
    <t>704700</t>
  </si>
  <si>
    <t>OKOLJSKA DAJATEV  ZA ONESNAŽ. OKOLJA ZARADI ODVAJ ODP. VODA</t>
  </si>
  <si>
    <t>704704</t>
  </si>
  <si>
    <t>TURISTIČNA TAKSA</t>
  </si>
  <si>
    <t>704713</t>
  </si>
  <si>
    <t>3322, POŽARNA TAKSA  (55216) PRENOS NA 74000112</t>
  </si>
  <si>
    <t>704719</t>
  </si>
  <si>
    <t>OKOLJSKA DAJATEV ZA ONESNAŽ. OKOLJA ZARADI ODLAG.ODPADKOV</t>
  </si>
  <si>
    <t>7100</t>
  </si>
  <si>
    <t>PRIHODKI OD UDELEŽBE NA DOBIČKU IN DIVIDEND TER PRESEŽKOV</t>
  </si>
  <si>
    <t>7102</t>
  </si>
  <si>
    <t>PRIHODKI OD OBRESTI</t>
  </si>
  <si>
    <t>710300</t>
  </si>
  <si>
    <t>PRIHODKI IZ NASLOVA NAJEMNIN ZA KMETIJSKA ZEMLJIŠČA IN</t>
  </si>
  <si>
    <t>710301</t>
  </si>
  <si>
    <t>PRIHODKI OD NAJEMNIN ZA POSLOVNE PROSTORE</t>
  </si>
  <si>
    <t>710302</t>
  </si>
  <si>
    <t>PRIHODKI OD NAJEMNIN ZA STANOVANJA</t>
  </si>
  <si>
    <t>710304</t>
  </si>
  <si>
    <t>PRIHODKI OD DRUGIH NAJEMNIN</t>
  </si>
  <si>
    <t>710306</t>
  </si>
  <si>
    <t>PRIHODKI IZ NASLOVA PODELJENIH KONCESIJ</t>
  </si>
  <si>
    <t>710399</t>
  </si>
  <si>
    <t>DRUGI PRIHODKI OD PREMOŽENJA</t>
  </si>
  <si>
    <t>7130</t>
  </si>
  <si>
    <t>PRIHODKI OD PRODAJE BLAGA IN STORITEV</t>
  </si>
  <si>
    <t>713000</t>
  </si>
  <si>
    <t>6116, PRIHODKI OD PRODAJE BLAGA IN STORITEV</t>
  </si>
  <si>
    <t>713004</t>
  </si>
  <si>
    <t>PRIHODKI OD PRODANIH VSTOPNIC ZA KULTURNE,ŠPORTNE IN DRUGE</t>
  </si>
  <si>
    <t>713099</t>
  </si>
  <si>
    <t>DRUGI PRIHODKI OD PRODAJE</t>
  </si>
  <si>
    <t>7141</t>
  </si>
  <si>
    <t>DRUGI NEDAVČNI PRIHODKI</t>
  </si>
  <si>
    <t>714100</t>
  </si>
  <si>
    <t>714104</t>
  </si>
  <si>
    <t>PRIHODKI IZ NASLOVA REGRESNIH ZAHTEVKOV</t>
  </si>
  <si>
    <t>714105</t>
  </si>
  <si>
    <t>PRIHODKI OD KOMUNALNIH PRISPEVKOV</t>
  </si>
  <si>
    <t>714199</t>
  </si>
  <si>
    <t>DRUGI IZREDNI NEDAVČNI PRIHODKI</t>
  </si>
  <si>
    <t>72</t>
  </si>
  <si>
    <t>KAPITALSKI PRIHODKI</t>
  </si>
  <si>
    <t>7200</t>
  </si>
  <si>
    <t>PRIHODKI OD PRODAJE ZGRADB IN PROSTOROV</t>
  </si>
  <si>
    <t>720001</t>
  </si>
  <si>
    <t>PRIHODKI OD PRODAJE STANOVANJSKIH OBJEKTOV IN STANOVANJ</t>
  </si>
  <si>
    <t>720099</t>
  </si>
  <si>
    <t>PRIHODKI OD PRODAJE DRUGIH ZGRADB IN PROSTOROV</t>
  </si>
  <si>
    <t>7202</t>
  </si>
  <si>
    <t>PRIHODKI OD PRODAJE OPREME</t>
  </si>
  <si>
    <t>7220</t>
  </si>
  <si>
    <t>PRIHODKI OD PRODAJE KMETIJSKIH ZEMLJIŠČ IN GOZDOV</t>
  </si>
  <si>
    <t>722000</t>
  </si>
  <si>
    <t>PRIHODKI OD PRODAJE KMETIJSKIH ZEMLJIŠČ</t>
  </si>
  <si>
    <t>722001</t>
  </si>
  <si>
    <t>PRIHODKI OD PRODAJE GOZDOV</t>
  </si>
  <si>
    <t>72200110</t>
  </si>
  <si>
    <t>PRIHODKI OD PRODAJE POSEKA LESA V OBČINSKIH GOZDOVIH</t>
  </si>
  <si>
    <t>7221</t>
  </si>
  <si>
    <t>PRIHODKI OD PRODAJE STAVBNIH ZEMLJIŠČ</t>
  </si>
  <si>
    <t>73</t>
  </si>
  <si>
    <t>PREJETE DONACIJE</t>
  </si>
  <si>
    <t>7311</t>
  </si>
  <si>
    <t>PREJETE DONACIJE IZ TUJINE ZA INVESTICIJE</t>
  </si>
  <si>
    <t>740001</t>
  </si>
  <si>
    <t>PREJETA SREDSTVA IZ DRŽAVNEGA PRORAČUNA ZA INVESTICIJE</t>
  </si>
  <si>
    <t>74000101</t>
  </si>
  <si>
    <t>PREJETA SREDSTVA IZ DRŽ. PROR. ZA INV. V ZDRAVSTVO</t>
  </si>
  <si>
    <t>74000102</t>
  </si>
  <si>
    <t>PREJETA SRED. IZ DRŽ. PROR. ZA INV. NA PODR. IZOBRAŽ.</t>
  </si>
  <si>
    <t>74000105</t>
  </si>
  <si>
    <t>PREJETA SREDSTVA IZ DRŽAVNEGA PRORAČUNA ZA GOZDNE CESTE</t>
  </si>
  <si>
    <t>74000106</t>
  </si>
  <si>
    <t>SREDSTVA IZ DRŽ. PROR. ZA INVEST. NA PODROČJU ČIŠČEN</t>
  </si>
  <si>
    <t>74000107</t>
  </si>
  <si>
    <t>PREJETA SRED. IZ DRŽ. PROR. ZA SANACIJO PO NEURJIH</t>
  </si>
  <si>
    <t>74000109</t>
  </si>
  <si>
    <t>SRED. IZ DRŽ.PROR. ZA INVEST. NA PODR.PREDŠ.VZGOJE</t>
  </si>
  <si>
    <t>74000110</t>
  </si>
  <si>
    <t>SRED.IZ DRŽ.PRORAČUNA ZA CRO</t>
  </si>
  <si>
    <t>74000111</t>
  </si>
  <si>
    <t>PREJ.SRED.IZ DRŽ.PROR.PO 26.a ČLENU ZFO (DOD.SR.ZA INVEST.)</t>
  </si>
  <si>
    <t>74000112</t>
  </si>
  <si>
    <t>PREJETA SR.IZ DRŽ.PROR. - POŽARNA TAKSA</t>
  </si>
  <si>
    <t>740004</t>
  </si>
  <si>
    <t>DRUGA PREJETA SREDSTVA IZ DRŽAVNEGA PRORAČUNA ZA TEKOČO</t>
  </si>
  <si>
    <t>74000400</t>
  </si>
  <si>
    <t>DRUGA PREJ.SRED.IZ DRŽ.PRORAČ. ZA NADOMEST. ZA IZG.DOH.</t>
  </si>
  <si>
    <t>7401</t>
  </si>
  <si>
    <t>PREJETA SREDSTVA IZ OBČINSKIH PRORAČUNOV</t>
  </si>
  <si>
    <t>740101</t>
  </si>
  <si>
    <t>PREJETA SREDSTVA IZ OBČINSKIH PRORAČUNOV  ZA INVEST.</t>
  </si>
  <si>
    <t>7416</t>
  </si>
  <si>
    <t>DRUGA PREJETA SREDSTVA IZ DRŽAVNEGA PRORAČUNA IZ SREDSTEV</t>
  </si>
  <si>
    <t>741600</t>
  </si>
  <si>
    <t>DRUGA PREJETA SR.IZ DRŽ.PRORAČ.IZ SREDSTEV PRORAČ.EU</t>
  </si>
  <si>
    <t>OBČINA TRŽIČ, TRG SVOBODE 18, 4290 TRŽIČ</t>
  </si>
  <si>
    <t>POLLETNO POROČILO O IZVRŠEVANJU PRORAČUNA OD 1.1.2006 DO 30.6.2006 - PRIHODKI</t>
  </si>
  <si>
    <t>ŽUPAN OBČINE TRŽIČ</t>
  </si>
  <si>
    <t>PAVEL RUPAR</t>
  </si>
  <si>
    <t>Datum: 12.7.2006</t>
  </si>
  <si>
    <t>5</t>
  </si>
  <si>
    <t>6</t>
  </si>
  <si>
    <t>7</t>
  </si>
  <si>
    <t>8</t>
  </si>
  <si>
    <t>9</t>
  </si>
  <si>
    <t>Indeks% 
6:5</t>
  </si>
  <si>
    <t>Indeks% 
7:5</t>
  </si>
  <si>
    <t>PRIMERNA PORABA</t>
  </si>
  <si>
    <t>PRIHODKI NAD PRIMERNO PORABO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</si>
</sst>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0.00"/>
  </numFmts>
  <fonts count="5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="60" workbookViewId="0" topLeftCell="A1">
      <pane ySplit="4" topLeftCell="BM44" activePane="bottomLeft" state="frozen"/>
      <selection pane="topLeft" activeCell="A1" sqref="A1"/>
      <selection pane="bottomLeft" activeCell="L59" sqref="L59"/>
    </sheetView>
  </sheetViews>
  <sheetFormatPr defaultColWidth="9.140625" defaultRowHeight="12.75"/>
  <cols>
    <col min="1" max="1" width="9.00390625" style="1" bestFit="1" customWidth="1"/>
    <col min="2" max="2" width="85.57421875" style="1" bestFit="1" customWidth="1"/>
    <col min="3" max="3" width="23.421875" style="2" bestFit="1" customWidth="1"/>
    <col min="4" max="4" width="18.7109375" style="2" bestFit="1" customWidth="1"/>
    <col min="5" max="5" width="23.421875" style="2" bestFit="1" customWidth="1"/>
    <col min="6" max="6" width="21.00390625" style="2" bestFit="1" customWidth="1"/>
    <col min="7" max="7" width="23.421875" style="2" bestFit="1" customWidth="1"/>
    <col min="8" max="8" width="9.7109375" style="2" customWidth="1"/>
    <col min="9" max="9" width="9.8515625" style="0" bestFit="1" customWidth="1"/>
  </cols>
  <sheetData>
    <row r="1" ht="18">
      <c r="B1" s="8" t="s">
        <v>156</v>
      </c>
    </row>
    <row r="2" ht="18">
      <c r="B2" s="8" t="s">
        <v>157</v>
      </c>
    </row>
    <row r="3" spans="1:9" ht="30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166</v>
      </c>
      <c r="I3" s="6" t="s">
        <v>167</v>
      </c>
    </row>
    <row r="4" spans="1:9" ht="12.75">
      <c r="A4" s="7" t="s">
        <v>7</v>
      </c>
      <c r="B4" s="7" t="s">
        <v>8</v>
      </c>
      <c r="C4" s="7" t="s">
        <v>9</v>
      </c>
      <c r="D4" s="7" t="s">
        <v>54</v>
      </c>
      <c r="E4" s="7" t="s">
        <v>161</v>
      </c>
      <c r="F4" s="7" t="s">
        <v>162</v>
      </c>
      <c r="G4" s="7" t="s">
        <v>163</v>
      </c>
      <c r="H4" s="7" t="s">
        <v>164</v>
      </c>
      <c r="I4" s="7" t="s">
        <v>165</v>
      </c>
    </row>
    <row r="5" spans="1:9" s="11" customFormat="1" ht="18">
      <c r="A5" s="8"/>
      <c r="B5" s="8" t="s">
        <v>168</v>
      </c>
      <c r="C5" s="9">
        <f>+C6+C20+C31</f>
        <v>1652235549</v>
      </c>
      <c r="D5" s="9">
        <f>+D6+D20+D31</f>
        <v>-4437774</v>
      </c>
      <c r="E5" s="9">
        <f>+E6+E20+E31</f>
        <v>1647797775</v>
      </c>
      <c r="F5" s="9">
        <f>+F6+F20+F31</f>
        <v>835586527.2799999</v>
      </c>
      <c r="G5" s="9">
        <f>+G6+G20+G31</f>
        <v>1647797775</v>
      </c>
      <c r="H5" s="10">
        <f aca="true" t="shared" si="0" ref="H5:H12">IF(E5&lt;&gt;0,F5/E5*100,"**.**")</f>
        <v>50.70928847928562</v>
      </c>
      <c r="I5" s="10">
        <f aca="true" t="shared" si="1" ref="I5:I12">IF(E5&lt;&gt;0,G5/E5*100,"**.**")</f>
        <v>100</v>
      </c>
    </row>
    <row r="6" spans="1:9" s="11" customFormat="1" ht="18">
      <c r="A6" s="8" t="s">
        <v>10</v>
      </c>
      <c r="B6" s="8" t="s">
        <v>11</v>
      </c>
      <c r="C6" s="9">
        <f>+C7+C8+C9+C10+C11+C14</f>
        <v>1060039500</v>
      </c>
      <c r="D6" s="9">
        <f>+D7+D8+D9+D10+D11+D14</f>
        <v>-4437774</v>
      </c>
      <c r="E6" s="9">
        <f>+E7+E8+E9+E10+E11+E14</f>
        <v>1055601726</v>
      </c>
      <c r="F6" s="9">
        <f>+F7+F8+F9+F10+F11+F14</f>
        <v>567008023.2499999</v>
      </c>
      <c r="G6" s="9">
        <f>+G7+G8+G9+G10+G11+G14</f>
        <v>1055601726</v>
      </c>
      <c r="H6" s="10">
        <f t="shared" si="0"/>
        <v>53.7142000893242</v>
      </c>
      <c r="I6" s="10">
        <f t="shared" si="1"/>
        <v>100</v>
      </c>
    </row>
    <row r="7" spans="1:9" s="15" customFormat="1" ht="15.75">
      <c r="A7" s="12" t="s">
        <v>12</v>
      </c>
      <c r="B7" s="12" t="s">
        <v>13</v>
      </c>
      <c r="C7" s="13">
        <v>891899481</v>
      </c>
      <c r="D7" s="13">
        <v>0</v>
      </c>
      <c r="E7" s="13">
        <v>891899481</v>
      </c>
      <c r="F7" s="13">
        <v>489662213.73999995</v>
      </c>
      <c r="G7" s="13">
        <v>891899481</v>
      </c>
      <c r="H7" s="14">
        <f t="shared" si="0"/>
        <v>54.90105378141822</v>
      </c>
      <c r="I7" s="14">
        <f t="shared" si="1"/>
        <v>100</v>
      </c>
    </row>
    <row r="8" spans="1:9" s="15" customFormat="1" ht="15.75">
      <c r="A8" s="12" t="s">
        <v>14</v>
      </c>
      <c r="B8" s="12" t="s">
        <v>15</v>
      </c>
      <c r="C8" s="13">
        <v>105207366</v>
      </c>
      <c r="D8" s="13">
        <v>0</v>
      </c>
      <c r="E8" s="13">
        <v>105207366</v>
      </c>
      <c r="F8" s="13">
        <v>42896135.769999996</v>
      </c>
      <c r="G8" s="13">
        <v>105207366</v>
      </c>
      <c r="H8" s="14">
        <f t="shared" si="0"/>
        <v>40.77293957725355</v>
      </c>
      <c r="I8" s="14">
        <f t="shared" si="1"/>
        <v>100</v>
      </c>
    </row>
    <row r="9" spans="1:9" s="15" customFormat="1" ht="15.75">
      <c r="A9" s="12" t="s">
        <v>16</v>
      </c>
      <c r="B9" s="12" t="s">
        <v>17</v>
      </c>
      <c r="C9" s="13">
        <v>2541132</v>
      </c>
      <c r="D9" s="13">
        <v>0</v>
      </c>
      <c r="E9" s="13">
        <v>2541132</v>
      </c>
      <c r="F9" s="13">
        <v>618690.51</v>
      </c>
      <c r="G9" s="13">
        <v>2541132</v>
      </c>
      <c r="H9" s="14">
        <f t="shared" si="0"/>
        <v>24.347043364925554</v>
      </c>
      <c r="I9" s="14">
        <f t="shared" si="1"/>
        <v>100</v>
      </c>
    </row>
    <row r="10" spans="1:9" s="15" customFormat="1" ht="15.75">
      <c r="A10" s="12" t="s">
        <v>18</v>
      </c>
      <c r="B10" s="12" t="s">
        <v>19</v>
      </c>
      <c r="C10" s="13">
        <v>41805918</v>
      </c>
      <c r="D10" s="13">
        <v>0</v>
      </c>
      <c r="E10" s="13">
        <v>41805918</v>
      </c>
      <c r="F10" s="13">
        <v>28140549.439999998</v>
      </c>
      <c r="G10" s="13">
        <v>41805918</v>
      </c>
      <c r="H10" s="14">
        <f t="shared" si="0"/>
        <v>67.31235859956477</v>
      </c>
      <c r="I10" s="14">
        <f t="shared" si="1"/>
        <v>100</v>
      </c>
    </row>
    <row r="11" spans="1:9" s="15" customFormat="1" ht="15.75">
      <c r="A11" s="12" t="s">
        <v>20</v>
      </c>
      <c r="B11" s="12" t="s">
        <v>21</v>
      </c>
      <c r="C11" s="13">
        <f>+C12</f>
        <v>4377417</v>
      </c>
      <c r="D11" s="13">
        <f>+D12</f>
        <v>0</v>
      </c>
      <c r="E11" s="13">
        <f>+E12</f>
        <v>4377417</v>
      </c>
      <c r="F11" s="13">
        <f>+F12</f>
        <v>569474.65</v>
      </c>
      <c r="G11" s="13">
        <f>+G12</f>
        <v>4377417</v>
      </c>
      <c r="H11" s="14">
        <f t="shared" si="0"/>
        <v>13.009376305707224</v>
      </c>
      <c r="I11" s="14">
        <f t="shared" si="1"/>
        <v>100</v>
      </c>
    </row>
    <row r="12" spans="1:9" s="19" customFormat="1" ht="12.75">
      <c r="A12" s="16" t="s">
        <v>22</v>
      </c>
      <c r="B12" s="16" t="s">
        <v>23</v>
      </c>
      <c r="C12" s="17">
        <v>4377417</v>
      </c>
      <c r="D12" s="17">
        <v>0</v>
      </c>
      <c r="E12" s="17">
        <v>4377417</v>
      </c>
      <c r="F12" s="17">
        <v>569474.65</v>
      </c>
      <c r="G12" s="17">
        <v>4377417</v>
      </c>
      <c r="H12" s="18">
        <f t="shared" si="0"/>
        <v>13.009376305707224</v>
      </c>
      <c r="I12" s="18">
        <f t="shared" si="1"/>
        <v>100</v>
      </c>
    </row>
    <row r="13" spans="1:8" s="19" customFormat="1" ht="12.75">
      <c r="A13" s="16"/>
      <c r="B13" s="16"/>
      <c r="C13" s="17"/>
      <c r="D13" s="17"/>
      <c r="E13" s="17"/>
      <c r="F13" s="17"/>
      <c r="G13" s="17"/>
      <c r="H13" s="17"/>
    </row>
    <row r="14" spans="1:9" s="15" customFormat="1" ht="15.75">
      <c r="A14" s="12" t="s">
        <v>24</v>
      </c>
      <c r="B14" s="12" t="s">
        <v>25</v>
      </c>
      <c r="C14" s="13">
        <f>SUM(C15:C18)</f>
        <v>14208186</v>
      </c>
      <c r="D14" s="13">
        <f>SUM(D15:D18)</f>
        <v>-4437774</v>
      </c>
      <c r="E14" s="13">
        <f>SUM(E15:E18)</f>
        <v>9770412</v>
      </c>
      <c r="F14" s="13">
        <f>SUM(F15:F18)</f>
        <v>5120959.14</v>
      </c>
      <c r="G14" s="13">
        <f>SUM(G15:G18)</f>
        <v>9770412</v>
      </c>
      <c r="H14" s="14">
        <f>IF(E14&lt;&gt;0,F14/E14*100,"**.**")</f>
        <v>52.41292936265123</v>
      </c>
      <c r="I14" s="14">
        <f>IF(E14&lt;&gt;0,G14/E14*100,"**.**")</f>
        <v>100</v>
      </c>
    </row>
    <row r="15" spans="1:9" s="19" customFormat="1" ht="12.75">
      <c r="A15" s="16" t="s">
        <v>26</v>
      </c>
      <c r="B15" s="16" t="s">
        <v>27</v>
      </c>
      <c r="C15" s="17">
        <v>2607098</v>
      </c>
      <c r="D15" s="17">
        <v>0</v>
      </c>
      <c r="E15" s="17">
        <v>2607098</v>
      </c>
      <c r="F15" s="17">
        <v>803356.5</v>
      </c>
      <c r="G15" s="17">
        <v>2607098</v>
      </c>
      <c r="H15" s="18">
        <f>IF(E15&lt;&gt;0,F15/E15*100,"**.**")</f>
        <v>30.814204145759</v>
      </c>
      <c r="I15" s="18">
        <f>IF(E15&lt;&gt;0,G15/E15*100,"**.**")</f>
        <v>100</v>
      </c>
    </row>
    <row r="16" spans="1:9" s="19" customFormat="1" ht="12.75">
      <c r="A16" s="16" t="s">
        <v>28</v>
      </c>
      <c r="B16" s="16" t="s">
        <v>29</v>
      </c>
      <c r="C16" s="17">
        <v>700000</v>
      </c>
      <c r="D16" s="17">
        <v>0</v>
      </c>
      <c r="E16" s="17">
        <v>700000</v>
      </c>
      <c r="F16" s="17">
        <v>124087.22</v>
      </c>
      <c r="G16" s="17">
        <v>700000</v>
      </c>
      <c r="H16" s="18">
        <f>IF(E16&lt;&gt;0,F16/E16*100,"**.**")</f>
        <v>17.726745714285713</v>
      </c>
      <c r="I16" s="18">
        <f>IF(E16&lt;&gt;0,G16/E16*100,"**.**")</f>
        <v>100</v>
      </c>
    </row>
    <row r="17" spans="1:9" s="19" customFormat="1" ht="12.75">
      <c r="A17" s="16" t="s">
        <v>30</v>
      </c>
      <c r="B17" s="16" t="s">
        <v>31</v>
      </c>
      <c r="C17" s="17">
        <v>6463314</v>
      </c>
      <c r="D17" s="17">
        <v>0</v>
      </c>
      <c r="E17" s="17">
        <v>6463314</v>
      </c>
      <c r="F17" s="17">
        <v>4193515.42</v>
      </c>
      <c r="G17" s="17">
        <v>6463314</v>
      </c>
      <c r="H17" s="18">
        <f>IF(E17&lt;&gt;0,F17/E17*100,"**.**")</f>
        <v>64.88181480893547</v>
      </c>
      <c r="I17" s="18">
        <f>IF(E17&lt;&gt;0,G17/E17*100,"**.**")</f>
        <v>100</v>
      </c>
    </row>
    <row r="18" spans="1:9" s="19" customFormat="1" ht="12.75">
      <c r="A18" s="16" t="s">
        <v>63</v>
      </c>
      <c r="B18" s="16" t="s">
        <v>64</v>
      </c>
      <c r="C18" s="17">
        <v>4437774</v>
      </c>
      <c r="D18" s="17">
        <v>-4437774</v>
      </c>
      <c r="E18" s="17">
        <v>0</v>
      </c>
      <c r="F18" s="17">
        <v>0</v>
      </c>
      <c r="G18" s="17">
        <v>0</v>
      </c>
      <c r="H18" s="18" t="str">
        <f>IF(E18&lt;&gt;0,F18/E18*100,"**.**")</f>
        <v>**.**</v>
      </c>
      <c r="I18" s="18" t="str">
        <f>IF(E18&lt;&gt;0,G18/E18*100,"**.**")</f>
        <v>**.**</v>
      </c>
    </row>
    <row r="19" spans="1:8" s="19" customFormat="1" ht="12.75">
      <c r="A19" s="16"/>
      <c r="B19" s="16"/>
      <c r="C19" s="17"/>
      <c r="D19" s="17"/>
      <c r="E19" s="17"/>
      <c r="F19" s="17"/>
      <c r="G19" s="17"/>
      <c r="H19" s="17"/>
    </row>
    <row r="20" spans="1:9" s="11" customFormat="1" ht="18">
      <c r="A20" s="8" t="s">
        <v>32</v>
      </c>
      <c r="B20" s="8" t="s">
        <v>33</v>
      </c>
      <c r="C20" s="9">
        <f>+C21+C24+C27</f>
        <v>14926226</v>
      </c>
      <c r="D20" s="9">
        <f>+D21+D24+D27</f>
        <v>0</v>
      </c>
      <c r="E20" s="9">
        <f>+E21+E24+E27</f>
        <v>14926226</v>
      </c>
      <c r="F20" s="9">
        <f>+F21+F24+F27</f>
        <v>9933504.030000001</v>
      </c>
      <c r="G20" s="9">
        <f>+G21+G24+G27</f>
        <v>14926226</v>
      </c>
      <c r="H20" s="10">
        <f>IF(E20&lt;&gt;0,F20/E20*100,"**.**")</f>
        <v>66.55067416237702</v>
      </c>
      <c r="I20" s="10">
        <f>IF(E20&lt;&gt;0,G20/E20*100,"**.**")</f>
        <v>100</v>
      </c>
    </row>
    <row r="21" spans="1:9" s="15" customFormat="1" ht="15.75">
      <c r="A21" s="12" t="s">
        <v>34</v>
      </c>
      <c r="B21" s="12" t="s">
        <v>35</v>
      </c>
      <c r="C21" s="13">
        <f>+C22</f>
        <v>2261138</v>
      </c>
      <c r="D21" s="13">
        <f>+D22</f>
        <v>0</v>
      </c>
      <c r="E21" s="13">
        <f>+E22</f>
        <v>2261138</v>
      </c>
      <c r="F21" s="13">
        <f>+F22</f>
        <v>3991923</v>
      </c>
      <c r="G21" s="13">
        <f>+G22</f>
        <v>2261138</v>
      </c>
      <c r="H21" s="14">
        <f>IF(E21&lt;&gt;0,F21/E21*100,"**.**")</f>
        <v>176.54486369253004</v>
      </c>
      <c r="I21" s="14">
        <f>IF(E21&lt;&gt;0,G21/E21*100,"**.**")</f>
        <v>100</v>
      </c>
    </row>
    <row r="22" spans="1:9" s="19" customFormat="1" ht="12.75">
      <c r="A22" s="16" t="s">
        <v>36</v>
      </c>
      <c r="B22" s="16" t="s">
        <v>37</v>
      </c>
      <c r="C22" s="17">
        <v>2261138</v>
      </c>
      <c r="D22" s="17">
        <v>0</v>
      </c>
      <c r="E22" s="17">
        <v>2261138</v>
      </c>
      <c r="F22" s="17">
        <v>3991923</v>
      </c>
      <c r="G22" s="17">
        <v>2261138</v>
      </c>
      <c r="H22" s="18">
        <f>IF(E22&lt;&gt;0,F22/E22*100,"**.**")</f>
        <v>176.54486369253004</v>
      </c>
      <c r="I22" s="18">
        <f>IF(E22&lt;&gt;0,G22/E22*100,"**.**")</f>
        <v>100</v>
      </c>
    </row>
    <row r="23" spans="1:8" s="19" customFormat="1" ht="12.75">
      <c r="A23" s="16"/>
      <c r="B23" s="16"/>
      <c r="C23" s="17"/>
      <c r="D23" s="17"/>
      <c r="E23" s="17"/>
      <c r="F23" s="17"/>
      <c r="G23" s="17"/>
      <c r="H23" s="17"/>
    </row>
    <row r="24" spans="1:9" s="15" customFormat="1" ht="15.75">
      <c r="A24" s="12" t="s">
        <v>38</v>
      </c>
      <c r="B24" s="12" t="s">
        <v>39</v>
      </c>
      <c r="C24" s="13">
        <f>+C25</f>
        <v>8935905</v>
      </c>
      <c r="D24" s="13">
        <f>+D25</f>
        <v>0</v>
      </c>
      <c r="E24" s="13">
        <f>+E25</f>
        <v>8935905</v>
      </c>
      <c r="F24" s="13">
        <f>+F25</f>
        <v>2559565.56</v>
      </c>
      <c r="G24" s="13">
        <f>+G25</f>
        <v>8935905</v>
      </c>
      <c r="H24" s="14">
        <f>IF(E24&lt;&gt;0,F24/E24*100,"**.**")</f>
        <v>28.643607558495752</v>
      </c>
      <c r="I24" s="14">
        <f>IF(E24&lt;&gt;0,G24/E24*100,"**.**")</f>
        <v>100</v>
      </c>
    </row>
    <row r="25" spans="1:9" s="19" customFormat="1" ht="12.75">
      <c r="A25" s="16" t="s">
        <v>40</v>
      </c>
      <c r="B25" s="16" t="s">
        <v>41</v>
      </c>
      <c r="C25" s="17">
        <v>8935905</v>
      </c>
      <c r="D25" s="17">
        <v>0</v>
      </c>
      <c r="E25" s="17">
        <v>8935905</v>
      </c>
      <c r="F25" s="17">
        <v>2559565.56</v>
      </c>
      <c r="G25" s="17">
        <v>8935905</v>
      </c>
      <c r="H25" s="18">
        <f>IF(E25&lt;&gt;0,F25/E25*100,"**.**")</f>
        <v>28.643607558495752</v>
      </c>
      <c r="I25" s="18">
        <f>IF(E25&lt;&gt;0,G25/E25*100,"**.**")</f>
        <v>100</v>
      </c>
    </row>
    <row r="26" spans="1:8" s="19" customFormat="1" ht="12.75">
      <c r="A26" s="16"/>
      <c r="B26" s="16"/>
      <c r="C26" s="17"/>
      <c r="D26" s="17"/>
      <c r="E26" s="17"/>
      <c r="F26" s="17"/>
      <c r="G26" s="17"/>
      <c r="H26" s="17"/>
    </row>
    <row r="27" spans="1:9" s="15" customFormat="1" ht="15.75">
      <c r="A27" s="12" t="s">
        <v>42</v>
      </c>
      <c r="B27" s="12" t="s">
        <v>43</v>
      </c>
      <c r="C27" s="13">
        <f>+C28+C29</f>
        <v>3729183</v>
      </c>
      <c r="D27" s="13">
        <f>+D28+D29</f>
        <v>0</v>
      </c>
      <c r="E27" s="13">
        <f>+E28+E29</f>
        <v>3729183</v>
      </c>
      <c r="F27" s="13">
        <f>+F28+F29</f>
        <v>3382015.4699999997</v>
      </c>
      <c r="G27" s="13">
        <f>+G28+G29</f>
        <v>3729183</v>
      </c>
      <c r="H27" s="14">
        <f>IF(E27&lt;&gt;0,F27/E27*100,"**.**")</f>
        <v>90.6905204169385</v>
      </c>
      <c r="I27" s="14">
        <f>IF(E27&lt;&gt;0,G27/E27*100,"**.**")</f>
        <v>100</v>
      </c>
    </row>
    <row r="28" spans="1:9" s="19" customFormat="1" ht="12.75">
      <c r="A28" s="16" t="s">
        <v>44</v>
      </c>
      <c r="B28" s="16" t="s">
        <v>45</v>
      </c>
      <c r="C28" s="17">
        <v>3348627</v>
      </c>
      <c r="D28" s="17">
        <v>0</v>
      </c>
      <c r="E28" s="17">
        <v>3348627</v>
      </c>
      <c r="F28" s="17">
        <v>1823474.23</v>
      </c>
      <c r="G28" s="17">
        <v>3348627</v>
      </c>
      <c r="H28" s="18">
        <f>IF(E28&lt;&gt;0,F28/E28*100,"**.**")</f>
        <v>54.4543847373864</v>
      </c>
      <c r="I28" s="18">
        <f>IF(E28&lt;&gt;0,G28/E28*100,"**.**")</f>
        <v>100</v>
      </c>
    </row>
    <row r="29" spans="1:9" s="19" customFormat="1" ht="12.75">
      <c r="A29" s="16" t="s">
        <v>46</v>
      </c>
      <c r="B29" s="16" t="s">
        <v>47</v>
      </c>
      <c r="C29" s="17">
        <v>380556</v>
      </c>
      <c r="D29" s="17">
        <v>0</v>
      </c>
      <c r="E29" s="17">
        <v>380556</v>
      </c>
      <c r="F29" s="17">
        <v>1558541.24</v>
      </c>
      <c r="G29" s="17">
        <v>380556</v>
      </c>
      <c r="H29" s="18">
        <f>IF(E29&lt;&gt;0,F29/E29*100,"**.**")</f>
        <v>409.54320520501585</v>
      </c>
      <c r="I29" s="18">
        <f>IF(E29&lt;&gt;0,G29/E29*100,"**.**")</f>
        <v>100</v>
      </c>
    </row>
    <row r="30" spans="1:8" s="19" customFormat="1" ht="12.75">
      <c r="A30" s="16"/>
      <c r="B30" s="16"/>
      <c r="C30" s="17"/>
      <c r="D30" s="17"/>
      <c r="E30" s="17"/>
      <c r="F30" s="17"/>
      <c r="G30" s="17"/>
      <c r="H30" s="17"/>
    </row>
    <row r="31" spans="1:9" s="11" customFormat="1" ht="18">
      <c r="A31" s="8" t="s">
        <v>48</v>
      </c>
      <c r="B31" s="8" t="s">
        <v>49</v>
      </c>
      <c r="C31" s="9">
        <f aca="true" t="shared" si="2" ref="C31:G32">+C32</f>
        <v>577269823</v>
      </c>
      <c r="D31" s="9">
        <f t="shared" si="2"/>
        <v>0</v>
      </c>
      <c r="E31" s="9">
        <f t="shared" si="2"/>
        <v>577269823</v>
      </c>
      <c r="F31" s="9">
        <f t="shared" si="2"/>
        <v>258645000</v>
      </c>
      <c r="G31" s="9">
        <f t="shared" si="2"/>
        <v>577269823</v>
      </c>
      <c r="H31" s="10">
        <f>IF(E31&lt;&gt;0,F31/E31*100,"**.**")</f>
        <v>44.804871083656145</v>
      </c>
      <c r="I31" s="10">
        <f>IF(E31&lt;&gt;0,G31/E31*100,"**.**")</f>
        <v>100</v>
      </c>
    </row>
    <row r="32" spans="1:9" s="15" customFormat="1" ht="15.75">
      <c r="A32" s="12" t="s">
        <v>50</v>
      </c>
      <c r="B32" s="12" t="s">
        <v>51</v>
      </c>
      <c r="C32" s="13">
        <f t="shared" si="2"/>
        <v>577269823</v>
      </c>
      <c r="D32" s="13">
        <f t="shared" si="2"/>
        <v>0</v>
      </c>
      <c r="E32" s="13">
        <f t="shared" si="2"/>
        <v>577269823</v>
      </c>
      <c r="F32" s="13">
        <f t="shared" si="2"/>
        <v>258645000</v>
      </c>
      <c r="G32" s="13">
        <f t="shared" si="2"/>
        <v>577269823</v>
      </c>
      <c r="H32" s="14">
        <f>IF(E32&lt;&gt;0,F32/E32*100,"**.**")</f>
        <v>44.804871083656145</v>
      </c>
      <c r="I32" s="14">
        <f>IF(E32&lt;&gt;0,G32/E32*100,"**.**")</f>
        <v>100</v>
      </c>
    </row>
    <row r="33" spans="1:9" s="19" customFormat="1" ht="12.75">
      <c r="A33" s="16" t="s">
        <v>52</v>
      </c>
      <c r="B33" s="16" t="s">
        <v>53</v>
      </c>
      <c r="C33" s="17">
        <v>577269823</v>
      </c>
      <c r="D33" s="17">
        <v>0</v>
      </c>
      <c r="E33" s="17">
        <v>577269823</v>
      </c>
      <c r="F33" s="17">
        <v>258645000</v>
      </c>
      <c r="G33" s="17">
        <v>577269823</v>
      </c>
      <c r="H33" s="18">
        <f>IF(E33&lt;&gt;0,F33/E33*100,"**.**")</f>
        <v>44.804871083656145</v>
      </c>
      <c r="I33" s="18">
        <f>IF(E33&lt;&gt;0,G33/E33*100,"**.**")</f>
        <v>100</v>
      </c>
    </row>
    <row r="34" spans="1:8" s="19" customFormat="1" ht="12.75">
      <c r="A34" s="16"/>
      <c r="B34" s="16"/>
      <c r="C34" s="17"/>
      <c r="D34" s="17"/>
      <c r="E34" s="17"/>
      <c r="F34" s="17"/>
      <c r="G34" s="17"/>
      <c r="H34" s="17"/>
    </row>
    <row r="35" spans="1:9" s="11" customFormat="1" ht="18">
      <c r="A35" s="8"/>
      <c r="B35" s="8" t="s">
        <v>169</v>
      </c>
      <c r="C35" s="9">
        <f>+C36+C46+C68+C81+C84</f>
        <v>1227762063.3899999</v>
      </c>
      <c r="D35" s="9">
        <f>+D36+D46+D68+D81+D84</f>
        <v>4437774</v>
      </c>
      <c r="E35" s="9">
        <f>+E36+E46+E68+E81+E84</f>
        <v>1232199837.3899999</v>
      </c>
      <c r="F35" s="9">
        <f>+F36+F46+F68+F81+F84</f>
        <v>111598327.96000001</v>
      </c>
      <c r="G35" s="9">
        <f>+G36+G46+G68+G81+G84</f>
        <v>1232199837</v>
      </c>
      <c r="H35" s="10">
        <f>IF(E35&lt;&gt;0,F35/E35*100,"**.**")</f>
        <v>9.056836770599116</v>
      </c>
      <c r="I35" s="10">
        <f>IF(E35&lt;&gt;0,G35/E35*100,"**.**")</f>
        <v>99.9999999683493</v>
      </c>
    </row>
    <row r="36" spans="1:9" s="11" customFormat="1" ht="18">
      <c r="A36" s="8" t="s">
        <v>10</v>
      </c>
      <c r="B36" s="8" t="s">
        <v>11</v>
      </c>
      <c r="C36" s="9">
        <f>+C37+C41</f>
        <v>178963620</v>
      </c>
      <c r="D36" s="9">
        <f>+D37+D41</f>
        <v>0</v>
      </c>
      <c r="E36" s="9">
        <f>+E37+E41</f>
        <v>178963620</v>
      </c>
      <c r="F36" s="9">
        <f>+F37+F41</f>
        <v>21660441.009999998</v>
      </c>
      <c r="G36" s="9">
        <f>+G37+G41</f>
        <v>178963620</v>
      </c>
      <c r="H36" s="10">
        <f>IF(E36&lt;&gt;0,F36/E36*100,"**.**")</f>
        <v>12.103264903783236</v>
      </c>
      <c r="I36" s="10">
        <f>IF(E36&lt;&gt;0,G36/E36*100,"**.**")</f>
        <v>100</v>
      </c>
    </row>
    <row r="37" spans="1:9" s="15" customFormat="1" ht="15.75">
      <c r="A37" s="12" t="s">
        <v>14</v>
      </c>
      <c r="B37" s="12" t="s">
        <v>15</v>
      </c>
      <c r="C37" s="13">
        <f aca="true" t="shared" si="3" ref="C37:G38">+C38</f>
        <v>42147600</v>
      </c>
      <c r="D37" s="13">
        <f t="shared" si="3"/>
        <v>0</v>
      </c>
      <c r="E37" s="13">
        <f t="shared" si="3"/>
        <v>42147600</v>
      </c>
      <c r="F37" s="13">
        <f t="shared" si="3"/>
        <v>0</v>
      </c>
      <c r="G37" s="13">
        <f t="shared" si="3"/>
        <v>42147600</v>
      </c>
      <c r="H37" s="14">
        <f>IF(E37&lt;&gt;0,F37/E37*100,"**.**")</f>
        <v>0</v>
      </c>
      <c r="I37" s="14">
        <f>IF(E37&lt;&gt;0,G37/E37*100,"**.**")</f>
        <v>100</v>
      </c>
    </row>
    <row r="38" spans="1:9" s="19" customFormat="1" ht="12.75">
      <c r="A38" s="16" t="s">
        <v>55</v>
      </c>
      <c r="B38" s="16" t="s">
        <v>56</v>
      </c>
      <c r="C38" s="17">
        <f t="shared" si="3"/>
        <v>42147600</v>
      </c>
      <c r="D38" s="17">
        <f t="shared" si="3"/>
        <v>0</v>
      </c>
      <c r="E38" s="17">
        <f t="shared" si="3"/>
        <v>42147600</v>
      </c>
      <c r="F38" s="17">
        <f t="shared" si="3"/>
        <v>0</v>
      </c>
      <c r="G38" s="17">
        <f t="shared" si="3"/>
        <v>42147600</v>
      </c>
      <c r="H38" s="18">
        <f>IF(E38&lt;&gt;0,F38/E38*100,"**.**")</f>
        <v>0</v>
      </c>
      <c r="I38" s="18">
        <f>IF(E38&lt;&gt;0,G38/E38*100,"**.**")</f>
        <v>100</v>
      </c>
    </row>
    <row r="39" spans="1:9" s="23" customFormat="1" ht="12.75">
      <c r="A39" s="20" t="s">
        <v>57</v>
      </c>
      <c r="B39" s="20" t="s">
        <v>58</v>
      </c>
      <c r="C39" s="21">
        <v>42147600</v>
      </c>
      <c r="D39" s="21">
        <v>0</v>
      </c>
      <c r="E39" s="21">
        <v>42147600</v>
      </c>
      <c r="F39" s="21">
        <v>0</v>
      </c>
      <c r="G39" s="21">
        <v>42147600</v>
      </c>
      <c r="H39" s="22">
        <f>IF(E39&lt;&gt;0,F39/E39*100,"**.**")</f>
        <v>0</v>
      </c>
      <c r="I39" s="22">
        <f>IF(E39&lt;&gt;0,G39/E39*100,"**.**")</f>
        <v>100</v>
      </c>
    </row>
    <row r="40" spans="1:8" s="23" customFormat="1" ht="12.75">
      <c r="A40" s="20"/>
      <c r="B40" s="20"/>
      <c r="C40" s="21"/>
      <c r="D40" s="21"/>
      <c r="E40" s="21"/>
      <c r="F40" s="21"/>
      <c r="G40" s="21"/>
      <c r="H40" s="21"/>
    </row>
    <row r="41" spans="1:9" s="15" customFormat="1" ht="15.75">
      <c r="A41" s="12" t="s">
        <v>24</v>
      </c>
      <c r="B41" s="12" t="s">
        <v>25</v>
      </c>
      <c r="C41" s="13">
        <f>+C42+C43+C44</f>
        <v>136816020</v>
      </c>
      <c r="D41" s="13">
        <f>+D42+D43+D44</f>
        <v>0</v>
      </c>
      <c r="E41" s="13">
        <f>+E42+E43+E44</f>
        <v>136816020</v>
      </c>
      <c r="F41" s="13">
        <f>+F42+F43+F44</f>
        <v>21660441.009999998</v>
      </c>
      <c r="G41" s="13">
        <f>+G42+G43+G44</f>
        <v>136816020</v>
      </c>
      <c r="H41" s="14">
        <f>IF(E41&lt;&gt;0,F41/E41*100,"**.**")</f>
        <v>15.831801721757435</v>
      </c>
      <c r="I41" s="14">
        <f>IF(E41&lt;&gt;0,G41/E41*100,"**.**")</f>
        <v>100</v>
      </c>
    </row>
    <row r="42" spans="1:9" s="19" customFormat="1" ht="12.75">
      <c r="A42" s="16" t="s">
        <v>59</v>
      </c>
      <c r="B42" s="16" t="s">
        <v>60</v>
      </c>
      <c r="C42" s="17">
        <v>97798800</v>
      </c>
      <c r="D42" s="17">
        <v>0</v>
      </c>
      <c r="E42" s="17">
        <v>97798800</v>
      </c>
      <c r="F42" s="17">
        <v>2252233.17</v>
      </c>
      <c r="G42" s="17">
        <v>97798800</v>
      </c>
      <c r="H42" s="18">
        <f>IF(E42&lt;&gt;0,F42/E42*100,"**.**")</f>
        <v>2.302925158590903</v>
      </c>
      <c r="I42" s="18">
        <f>IF(E42&lt;&gt;0,G42/E42*100,"**.**")</f>
        <v>100</v>
      </c>
    </row>
    <row r="43" spans="1:9" s="19" customFormat="1" ht="12.75">
      <c r="A43" s="16" t="s">
        <v>61</v>
      </c>
      <c r="B43" s="16" t="s">
        <v>62</v>
      </c>
      <c r="C43" s="17">
        <v>143220</v>
      </c>
      <c r="D43" s="17">
        <v>0</v>
      </c>
      <c r="E43" s="17">
        <v>143220</v>
      </c>
      <c r="F43" s="17">
        <v>100980</v>
      </c>
      <c r="G43" s="17">
        <v>143220</v>
      </c>
      <c r="H43" s="18">
        <f>IF(E43&lt;&gt;0,F43/E43*100,"**.**")</f>
        <v>70.50691244239631</v>
      </c>
      <c r="I43" s="18">
        <f>IF(E43&lt;&gt;0,G43/E43*100,"**.**")</f>
        <v>100</v>
      </c>
    </row>
    <row r="44" spans="1:9" s="19" customFormat="1" ht="12.75">
      <c r="A44" s="16" t="s">
        <v>65</v>
      </c>
      <c r="B44" s="16" t="s">
        <v>66</v>
      </c>
      <c r="C44" s="17">
        <v>38874000</v>
      </c>
      <c r="D44" s="17">
        <v>0</v>
      </c>
      <c r="E44" s="17">
        <v>38874000</v>
      </c>
      <c r="F44" s="17">
        <v>19307227.84</v>
      </c>
      <c r="G44" s="17">
        <v>38874000</v>
      </c>
      <c r="H44" s="18">
        <f>IF(E44&lt;&gt;0,F44/E44*100,"**.**")</f>
        <v>49.66617235170037</v>
      </c>
      <c r="I44" s="18">
        <f>IF(E44&lt;&gt;0,G44/E44*100,"**.**")</f>
        <v>100</v>
      </c>
    </row>
    <row r="45" spans="1:8" s="19" customFormat="1" ht="12.75">
      <c r="A45" s="16"/>
      <c r="B45" s="16"/>
      <c r="C45" s="17"/>
      <c r="D45" s="17"/>
      <c r="E45" s="17"/>
      <c r="F45" s="17"/>
      <c r="G45" s="17"/>
      <c r="H45" s="17"/>
    </row>
    <row r="46" spans="1:9" s="11" customFormat="1" ht="18">
      <c r="A46" s="8" t="s">
        <v>32</v>
      </c>
      <c r="B46" s="8" t="s">
        <v>33</v>
      </c>
      <c r="C46" s="9">
        <f>+C47+C48+C49+C57+C62</f>
        <v>205067717</v>
      </c>
      <c r="D46" s="9">
        <f>+D47+D48+D49+D57+D62</f>
        <v>0</v>
      </c>
      <c r="E46" s="9">
        <f>+E47+E48+E49+E57+E62</f>
        <v>205067717</v>
      </c>
      <c r="F46" s="9">
        <f>+F47+F48+F49+F57+F62</f>
        <v>71023586.66000001</v>
      </c>
      <c r="G46" s="9">
        <f>+G47+G48+G49+G57+G62</f>
        <v>205067717</v>
      </c>
      <c r="H46" s="10">
        <f aca="true" t="shared" si="4" ref="H46:H55">IF(E46&lt;&gt;0,F46/E46*100,"**.**")</f>
        <v>34.634211420025714</v>
      </c>
      <c r="I46" s="10">
        <f aca="true" t="shared" si="5" ref="I46:I55">IF(E46&lt;&gt;0,G46/E46*100,"**.**")</f>
        <v>100</v>
      </c>
    </row>
    <row r="47" spans="1:9" s="15" customFormat="1" ht="15.75">
      <c r="A47" s="12" t="s">
        <v>67</v>
      </c>
      <c r="B47" s="12" t="s">
        <v>68</v>
      </c>
      <c r="C47" s="13">
        <v>200000</v>
      </c>
      <c r="D47" s="13">
        <v>0</v>
      </c>
      <c r="E47" s="13">
        <v>200000</v>
      </c>
      <c r="F47" s="13">
        <v>0</v>
      </c>
      <c r="G47" s="13">
        <v>200000</v>
      </c>
      <c r="H47" s="14">
        <f t="shared" si="4"/>
        <v>0</v>
      </c>
      <c r="I47" s="14">
        <f t="shared" si="5"/>
        <v>100</v>
      </c>
    </row>
    <row r="48" spans="1:9" s="15" customFormat="1" ht="15.75">
      <c r="A48" s="12" t="s">
        <v>69</v>
      </c>
      <c r="B48" s="12" t="s">
        <v>70</v>
      </c>
      <c r="C48" s="13">
        <v>3144702</v>
      </c>
      <c r="D48" s="13">
        <v>0</v>
      </c>
      <c r="E48" s="13">
        <v>3144702</v>
      </c>
      <c r="F48" s="13">
        <v>648103.56</v>
      </c>
      <c r="G48" s="13">
        <v>3144702</v>
      </c>
      <c r="H48" s="14">
        <f t="shared" si="4"/>
        <v>20.609379203498456</v>
      </c>
      <c r="I48" s="14">
        <f t="shared" si="5"/>
        <v>100</v>
      </c>
    </row>
    <row r="49" spans="1:9" s="15" customFormat="1" ht="15.75">
      <c r="A49" s="12" t="s">
        <v>34</v>
      </c>
      <c r="B49" s="12" t="s">
        <v>35</v>
      </c>
      <c r="C49" s="13">
        <f>+C50+C51+C52+C53+C54+C55</f>
        <v>111072120</v>
      </c>
      <c r="D49" s="13">
        <f>+D50+D51+D52+D53+D54+D55</f>
        <v>0</v>
      </c>
      <c r="E49" s="13">
        <f>+E50+E51+E52+E53+E54+E55</f>
        <v>111072120</v>
      </c>
      <c r="F49" s="13">
        <f>+F50+F51+F52+F53+F54+F55</f>
        <v>50270448.120000005</v>
      </c>
      <c r="G49" s="13">
        <f>+G50+G51+G52+G53+G54+G55</f>
        <v>111072120</v>
      </c>
      <c r="H49" s="14">
        <f t="shared" si="4"/>
        <v>45.25928569653664</v>
      </c>
      <c r="I49" s="14">
        <f t="shared" si="5"/>
        <v>100</v>
      </c>
    </row>
    <row r="50" spans="1:9" s="19" customFormat="1" ht="12.75">
      <c r="A50" s="16" t="s">
        <v>71</v>
      </c>
      <c r="B50" s="16" t="s">
        <v>72</v>
      </c>
      <c r="C50" s="17">
        <v>1498826</v>
      </c>
      <c r="D50" s="17">
        <v>0</v>
      </c>
      <c r="E50" s="17">
        <v>1498826</v>
      </c>
      <c r="F50" s="17">
        <v>185884</v>
      </c>
      <c r="G50" s="17">
        <v>1498826</v>
      </c>
      <c r="H50" s="18">
        <f t="shared" si="4"/>
        <v>12.401973277752054</v>
      </c>
      <c r="I50" s="18">
        <f t="shared" si="5"/>
        <v>100</v>
      </c>
    </row>
    <row r="51" spans="1:9" s="19" customFormat="1" ht="12.75">
      <c r="A51" s="16" t="s">
        <v>73</v>
      </c>
      <c r="B51" s="16" t="s">
        <v>74</v>
      </c>
      <c r="C51" s="17">
        <v>25000000</v>
      </c>
      <c r="D51" s="17">
        <v>0</v>
      </c>
      <c r="E51" s="17">
        <v>25000000</v>
      </c>
      <c r="F51" s="17">
        <v>9036645.45</v>
      </c>
      <c r="G51" s="17">
        <v>25000000</v>
      </c>
      <c r="H51" s="18">
        <f t="shared" si="4"/>
        <v>36.1465818</v>
      </c>
      <c r="I51" s="18">
        <f t="shared" si="5"/>
        <v>100</v>
      </c>
    </row>
    <row r="52" spans="1:9" s="19" customFormat="1" ht="12.75">
      <c r="A52" s="16" t="s">
        <v>75</v>
      </c>
      <c r="B52" s="16" t="s">
        <v>76</v>
      </c>
      <c r="C52" s="17">
        <v>78000000</v>
      </c>
      <c r="D52" s="17">
        <v>0</v>
      </c>
      <c r="E52" s="17">
        <v>78000000</v>
      </c>
      <c r="F52" s="17">
        <v>39722322.79000001</v>
      </c>
      <c r="G52" s="17">
        <v>78000000</v>
      </c>
      <c r="H52" s="18">
        <f t="shared" si="4"/>
        <v>50.92605485897437</v>
      </c>
      <c r="I52" s="18">
        <f t="shared" si="5"/>
        <v>100</v>
      </c>
    </row>
    <row r="53" spans="1:9" s="19" customFormat="1" ht="12.75">
      <c r="A53" s="16" t="s">
        <v>77</v>
      </c>
      <c r="B53" s="16" t="s">
        <v>78</v>
      </c>
      <c r="C53" s="17">
        <v>1773294</v>
      </c>
      <c r="D53" s="17">
        <v>0</v>
      </c>
      <c r="E53" s="17">
        <v>1773294</v>
      </c>
      <c r="F53" s="17">
        <v>689303.08</v>
      </c>
      <c r="G53" s="17">
        <v>1773294</v>
      </c>
      <c r="H53" s="18">
        <f t="shared" si="4"/>
        <v>38.871336619872395</v>
      </c>
      <c r="I53" s="18">
        <f t="shared" si="5"/>
        <v>100</v>
      </c>
    </row>
    <row r="54" spans="1:9" s="19" customFormat="1" ht="12.75">
      <c r="A54" s="16" t="s">
        <v>79</v>
      </c>
      <c r="B54" s="16" t="s">
        <v>80</v>
      </c>
      <c r="C54" s="17">
        <v>800000</v>
      </c>
      <c r="D54" s="17">
        <v>0</v>
      </c>
      <c r="E54" s="17">
        <v>800000</v>
      </c>
      <c r="F54" s="17">
        <v>0</v>
      </c>
      <c r="G54" s="17">
        <v>800000</v>
      </c>
      <c r="H54" s="18">
        <f t="shared" si="4"/>
        <v>0</v>
      </c>
      <c r="I54" s="18">
        <f t="shared" si="5"/>
        <v>100</v>
      </c>
    </row>
    <row r="55" spans="1:9" s="19" customFormat="1" ht="12.75">
      <c r="A55" s="16" t="s">
        <v>81</v>
      </c>
      <c r="B55" s="16" t="s">
        <v>82</v>
      </c>
      <c r="C55" s="17">
        <v>4000000</v>
      </c>
      <c r="D55" s="17">
        <v>0</v>
      </c>
      <c r="E55" s="17">
        <v>4000000</v>
      </c>
      <c r="F55" s="17">
        <v>636292.8</v>
      </c>
      <c r="G55" s="17">
        <v>4000000</v>
      </c>
      <c r="H55" s="18">
        <f t="shared" si="4"/>
        <v>15.90732</v>
      </c>
      <c r="I55" s="18">
        <f t="shared" si="5"/>
        <v>100</v>
      </c>
    </row>
    <row r="56" spans="1:8" s="19" customFormat="1" ht="12.75">
      <c r="A56" s="16"/>
      <c r="B56" s="16"/>
      <c r="C56" s="17"/>
      <c r="D56" s="17"/>
      <c r="E56" s="17"/>
      <c r="F56" s="17"/>
      <c r="G56" s="17"/>
      <c r="H56" s="17"/>
    </row>
    <row r="57" spans="1:9" s="15" customFormat="1" ht="15.75">
      <c r="A57" s="12" t="s">
        <v>83</v>
      </c>
      <c r="B57" s="12" t="s">
        <v>84</v>
      </c>
      <c r="C57" s="13">
        <f>+C58+C59+C60</f>
        <v>6500000</v>
      </c>
      <c r="D57" s="13">
        <f>+D58+D59+D60</f>
        <v>0</v>
      </c>
      <c r="E57" s="13">
        <f>+E58+E59+E60</f>
        <v>6500000</v>
      </c>
      <c r="F57" s="13">
        <f>+F58+F59+F60</f>
        <v>3151042.89</v>
      </c>
      <c r="G57" s="13">
        <f>+G58+G59+G60</f>
        <v>6500000</v>
      </c>
      <c r="H57" s="14">
        <f>IF(E57&lt;&gt;0,F57/E57*100,"**.**")</f>
        <v>48.47758292307692</v>
      </c>
      <c r="I57" s="14">
        <f>IF(E57&lt;&gt;0,G57/E57*100,"**.**")</f>
        <v>100</v>
      </c>
    </row>
    <row r="58" spans="1:9" s="19" customFormat="1" ht="12.75">
      <c r="A58" s="16" t="s">
        <v>85</v>
      </c>
      <c r="B58" s="16" t="s">
        <v>86</v>
      </c>
      <c r="C58" s="17">
        <v>6500000</v>
      </c>
      <c r="D58" s="17">
        <v>0</v>
      </c>
      <c r="E58" s="17">
        <v>6500000</v>
      </c>
      <c r="F58" s="17">
        <v>3062458.56</v>
      </c>
      <c r="G58" s="17">
        <v>6400000</v>
      </c>
      <c r="H58" s="18">
        <f>IF(E58&lt;&gt;0,F58/E58*100,"**.**")</f>
        <v>47.11474707692308</v>
      </c>
      <c r="I58" s="18">
        <f>IF(E58&lt;&gt;0,G58/E58*100,"**.**")</f>
        <v>98.46153846153847</v>
      </c>
    </row>
    <row r="59" spans="1:9" s="19" customFormat="1" ht="12.75">
      <c r="A59" s="16" t="s">
        <v>87</v>
      </c>
      <c r="B59" s="16" t="s">
        <v>88</v>
      </c>
      <c r="C59" s="17">
        <v>0</v>
      </c>
      <c r="D59" s="17">
        <v>0</v>
      </c>
      <c r="E59" s="17">
        <v>0</v>
      </c>
      <c r="F59" s="17">
        <v>77041.79</v>
      </c>
      <c r="G59" s="17">
        <v>80000</v>
      </c>
      <c r="H59" s="18" t="str">
        <f>IF(E59&lt;&gt;0,F59/E59*100,"**.**")</f>
        <v>**.**</v>
      </c>
      <c r="I59" s="18" t="str">
        <f>IF(E59&lt;&gt;0,G59/E59*100,"**.**")</f>
        <v>**.**</v>
      </c>
    </row>
    <row r="60" spans="1:9" s="19" customFormat="1" ht="12.75">
      <c r="A60" s="16" t="s">
        <v>89</v>
      </c>
      <c r="B60" s="16" t="s">
        <v>90</v>
      </c>
      <c r="C60" s="17">
        <v>0</v>
      </c>
      <c r="D60" s="17">
        <v>0</v>
      </c>
      <c r="E60" s="17">
        <v>0</v>
      </c>
      <c r="F60" s="17">
        <v>11542.54</v>
      </c>
      <c r="G60" s="17">
        <v>20000</v>
      </c>
      <c r="H60" s="18" t="str">
        <f>IF(E60&lt;&gt;0,F60/E60*100,"**.**")</f>
        <v>**.**</v>
      </c>
      <c r="I60" s="18" t="str">
        <f>IF(E60&lt;&gt;0,G60/E60*100,"**.**")</f>
        <v>**.**</v>
      </c>
    </row>
    <row r="61" spans="1:8" s="19" customFormat="1" ht="12.75">
      <c r="A61" s="16"/>
      <c r="B61" s="16"/>
      <c r="C61" s="17"/>
      <c r="D61" s="17"/>
      <c r="E61" s="17"/>
      <c r="F61" s="17"/>
      <c r="G61" s="17"/>
      <c r="H61" s="17"/>
    </row>
    <row r="62" spans="1:9" s="15" customFormat="1" ht="15.75">
      <c r="A62" s="12" t="s">
        <v>91</v>
      </c>
      <c r="B62" s="12" t="s">
        <v>92</v>
      </c>
      <c r="C62" s="13">
        <f>+C63+C64+C65+C66</f>
        <v>84150895</v>
      </c>
      <c r="D62" s="13">
        <f>+D63+D64+D65+D66</f>
        <v>0</v>
      </c>
      <c r="E62" s="13">
        <f>+E63+E64+E65+E66</f>
        <v>84150895</v>
      </c>
      <c r="F62" s="13">
        <f>+F63+F64+F65+F66</f>
        <v>16953992.09</v>
      </c>
      <c r="G62" s="13">
        <f>+G63+G64+G65+G66</f>
        <v>84150895</v>
      </c>
      <c r="H62" s="14">
        <f>IF(E62&lt;&gt;0,F62/E62*100,"**.**")</f>
        <v>20.147132231926946</v>
      </c>
      <c r="I62" s="14">
        <f>IF(E62&lt;&gt;0,G62/E62*100,"**.**")</f>
        <v>100</v>
      </c>
    </row>
    <row r="63" spans="1:9" s="19" customFormat="1" ht="12.75">
      <c r="A63" s="16" t="s">
        <v>93</v>
      </c>
      <c r="B63" s="16" t="s">
        <v>92</v>
      </c>
      <c r="C63" s="17">
        <v>0</v>
      </c>
      <c r="D63" s="17">
        <v>0</v>
      </c>
      <c r="E63" s="17">
        <v>0</v>
      </c>
      <c r="F63" s="17">
        <v>468924.22</v>
      </c>
      <c r="G63" s="17">
        <v>500000</v>
      </c>
      <c r="H63" s="18" t="str">
        <f>IF(E63&lt;&gt;0,F63/E63*100,"**.**")</f>
        <v>**.**</v>
      </c>
      <c r="I63" s="18" t="str">
        <f>IF(E63&lt;&gt;0,G63/E63*100,"**.**")</f>
        <v>**.**</v>
      </c>
    </row>
    <row r="64" spans="1:9" s="19" customFormat="1" ht="12.75">
      <c r="A64" s="16" t="s">
        <v>94</v>
      </c>
      <c r="B64" s="16" t="s">
        <v>95</v>
      </c>
      <c r="C64" s="17">
        <v>4092000</v>
      </c>
      <c r="D64" s="17">
        <v>0</v>
      </c>
      <c r="E64" s="17">
        <v>4092000</v>
      </c>
      <c r="F64" s="17">
        <v>993251.28</v>
      </c>
      <c r="G64" s="17">
        <v>4092000</v>
      </c>
      <c r="H64" s="18">
        <f>IF(E64&lt;&gt;0,F64/E64*100,"**.**")</f>
        <v>24.27300293255132</v>
      </c>
      <c r="I64" s="18">
        <f>IF(E64&lt;&gt;0,G64/E64*100,"**.**")</f>
        <v>100</v>
      </c>
    </row>
    <row r="65" spans="1:9" s="19" customFormat="1" ht="12.75">
      <c r="A65" s="16" t="s">
        <v>96</v>
      </c>
      <c r="B65" s="16" t="s">
        <v>97</v>
      </c>
      <c r="C65" s="17">
        <v>58000000</v>
      </c>
      <c r="D65" s="17">
        <v>0</v>
      </c>
      <c r="E65" s="17">
        <v>58000000</v>
      </c>
      <c r="F65" s="17">
        <v>10777899.7</v>
      </c>
      <c r="G65" s="17">
        <v>58000000</v>
      </c>
      <c r="H65" s="18">
        <f>IF(E65&lt;&gt;0,F65/E65*100,"**.**")</f>
        <v>18.582585689655172</v>
      </c>
      <c r="I65" s="18">
        <f>IF(E65&lt;&gt;0,G65/E65*100,"**.**")</f>
        <v>100</v>
      </c>
    </row>
    <row r="66" spans="1:9" s="19" customFormat="1" ht="12.75">
      <c r="A66" s="16" t="s">
        <v>98</v>
      </c>
      <c r="B66" s="16" t="s">
        <v>99</v>
      </c>
      <c r="C66" s="17">
        <v>22058895</v>
      </c>
      <c r="D66" s="17">
        <v>0</v>
      </c>
      <c r="E66" s="17">
        <v>22058895</v>
      </c>
      <c r="F66" s="17">
        <v>4713916.89</v>
      </c>
      <c r="G66" s="17">
        <v>21558895</v>
      </c>
      <c r="H66" s="18">
        <f>IF(E66&lt;&gt;0,F66/E66*100,"**.**")</f>
        <v>21.36968733021305</v>
      </c>
      <c r="I66" s="18">
        <f>IF(E66&lt;&gt;0,G66/E66*100,"**.**")</f>
        <v>97.73334067730954</v>
      </c>
    </row>
    <row r="67" spans="1:8" s="19" customFormat="1" ht="12.75">
      <c r="A67" s="16"/>
      <c r="B67" s="16"/>
      <c r="C67" s="17"/>
      <c r="D67" s="17"/>
      <c r="E67" s="17"/>
      <c r="F67" s="17"/>
      <c r="G67" s="17"/>
      <c r="H67" s="17"/>
    </row>
    <row r="68" spans="1:9" s="11" customFormat="1" ht="18">
      <c r="A68" s="8" t="s">
        <v>100</v>
      </c>
      <c r="B68" s="8" t="s">
        <v>101</v>
      </c>
      <c r="C68" s="9">
        <f>+C69+C73+C74+C79</f>
        <v>142036255.39</v>
      </c>
      <c r="D68" s="9">
        <f>+D69+D73+D74+D79</f>
        <v>0</v>
      </c>
      <c r="E68" s="9">
        <f>+E69+E73+E74+E79</f>
        <v>142036255.39</v>
      </c>
      <c r="F68" s="9">
        <f>+F69+F73+F74+F79</f>
        <v>9664906.29</v>
      </c>
      <c r="G68" s="9">
        <f>+G69+G73+G74+G79</f>
        <v>142036255</v>
      </c>
      <c r="H68" s="10">
        <f>IF(E68&lt;&gt;0,F68/E68*100,"**.**")</f>
        <v>6.804534703806654</v>
      </c>
      <c r="I68" s="10">
        <f>IF(E68&lt;&gt;0,G68/E68*100,"**.**")</f>
        <v>99.99999972542223</v>
      </c>
    </row>
    <row r="69" spans="1:9" s="15" customFormat="1" ht="15.75">
      <c r="A69" s="12" t="s">
        <v>102</v>
      </c>
      <c r="B69" s="12" t="s">
        <v>103</v>
      </c>
      <c r="C69" s="13">
        <f>+C70+C71</f>
        <v>37228915</v>
      </c>
      <c r="D69" s="13">
        <f>+D70+D71</f>
        <v>0</v>
      </c>
      <c r="E69" s="13">
        <f>+E70+E71</f>
        <v>37228915</v>
      </c>
      <c r="F69" s="13">
        <f>+F70+F71</f>
        <v>7096742.2</v>
      </c>
      <c r="G69" s="13">
        <f>+G70+G71</f>
        <v>37228915</v>
      </c>
      <c r="H69" s="14">
        <f>IF(E69&lt;&gt;0,F69/E69*100,"**.**")</f>
        <v>19.06244702538336</v>
      </c>
      <c r="I69" s="14">
        <f>IF(E69&lt;&gt;0,G69/E69*100,"**.**")</f>
        <v>100</v>
      </c>
    </row>
    <row r="70" spans="1:9" s="19" customFormat="1" ht="12.75">
      <c r="A70" s="16" t="s">
        <v>104</v>
      </c>
      <c r="B70" s="16" t="s">
        <v>105</v>
      </c>
      <c r="C70" s="17">
        <v>7228915</v>
      </c>
      <c r="D70" s="17">
        <v>0</v>
      </c>
      <c r="E70" s="17">
        <v>7228915</v>
      </c>
      <c r="F70" s="17">
        <v>7096742.2</v>
      </c>
      <c r="G70" s="17">
        <v>7228915</v>
      </c>
      <c r="H70" s="18">
        <f>IF(E70&lt;&gt;0,F70/E70*100,"**.**")</f>
        <v>98.17160943239753</v>
      </c>
      <c r="I70" s="18">
        <f>IF(E70&lt;&gt;0,G70/E70*100,"**.**")</f>
        <v>100</v>
      </c>
    </row>
    <row r="71" spans="1:9" s="19" customFormat="1" ht="12.75">
      <c r="A71" s="16" t="s">
        <v>106</v>
      </c>
      <c r="B71" s="16" t="s">
        <v>107</v>
      </c>
      <c r="C71" s="17">
        <v>30000000</v>
      </c>
      <c r="D71" s="17">
        <v>0</v>
      </c>
      <c r="E71" s="17">
        <v>30000000</v>
      </c>
      <c r="F71" s="17">
        <v>0</v>
      </c>
      <c r="G71" s="17">
        <v>30000000</v>
      </c>
      <c r="H71" s="18">
        <f>IF(E71&lt;&gt;0,F71/E71*100,"**.**")</f>
        <v>0</v>
      </c>
      <c r="I71" s="18">
        <f>IF(E71&lt;&gt;0,G71/E71*100,"**.**")</f>
        <v>100</v>
      </c>
    </row>
    <row r="72" spans="1:8" s="19" customFormat="1" ht="12.75">
      <c r="A72" s="16"/>
      <c r="B72" s="16"/>
      <c r="C72" s="17"/>
      <c r="D72" s="17"/>
      <c r="E72" s="17"/>
      <c r="F72" s="17"/>
      <c r="G72" s="17"/>
      <c r="H72" s="17"/>
    </row>
    <row r="73" spans="1:9" s="15" customFormat="1" ht="15.75">
      <c r="A73" s="12" t="s">
        <v>108</v>
      </c>
      <c r="B73" s="12" t="s">
        <v>109</v>
      </c>
      <c r="C73" s="13">
        <v>100000</v>
      </c>
      <c r="D73" s="13">
        <v>0</v>
      </c>
      <c r="E73" s="13">
        <v>100000</v>
      </c>
      <c r="F73" s="13">
        <v>1666.67</v>
      </c>
      <c r="G73" s="13">
        <v>100000</v>
      </c>
      <c r="H73" s="14">
        <f>IF(E73&lt;&gt;0,F73/E73*100,"**.**")</f>
        <v>1.6666699999999999</v>
      </c>
      <c r="I73" s="14">
        <f>IF(E73&lt;&gt;0,G73/E73*100,"**.**")</f>
        <v>100</v>
      </c>
    </row>
    <row r="74" spans="1:9" s="15" customFormat="1" ht="15.75">
      <c r="A74" s="12" t="s">
        <v>110</v>
      </c>
      <c r="B74" s="12" t="s">
        <v>111</v>
      </c>
      <c r="C74" s="13">
        <f>+C75+C76</f>
        <v>6195697</v>
      </c>
      <c r="D74" s="13">
        <f>+D75+D76</f>
        <v>0</v>
      </c>
      <c r="E74" s="13">
        <f>+E75+E76</f>
        <v>6195697</v>
      </c>
      <c r="F74" s="13">
        <f>+F75+F76</f>
        <v>2449747.42</v>
      </c>
      <c r="G74" s="13">
        <f>+G75+G76</f>
        <v>8195697</v>
      </c>
      <c r="H74" s="14">
        <f>IF(E74&lt;&gt;0,F74/E74*100,"**.**")</f>
        <v>39.53949684757018</v>
      </c>
      <c r="I74" s="14">
        <f>IF(E74&lt;&gt;0,G74/E74*100,"**.**")</f>
        <v>132.2804682023669</v>
      </c>
    </row>
    <row r="75" spans="1:9" s="19" customFormat="1" ht="12.75">
      <c r="A75" s="16" t="s">
        <v>112</v>
      </c>
      <c r="B75" s="16" t="s">
        <v>113</v>
      </c>
      <c r="C75" s="17">
        <v>0</v>
      </c>
      <c r="D75" s="17">
        <v>0</v>
      </c>
      <c r="E75" s="17">
        <v>0</v>
      </c>
      <c r="F75" s="17">
        <v>2000000</v>
      </c>
      <c r="G75" s="17">
        <v>2000000</v>
      </c>
      <c r="H75" s="18" t="str">
        <f>IF(E75&lt;&gt;0,F75/E75*100,"**.**")</f>
        <v>**.**</v>
      </c>
      <c r="I75" s="18" t="str">
        <f>IF(E75&lt;&gt;0,G75/E75*100,"**.**")</f>
        <v>**.**</v>
      </c>
    </row>
    <row r="76" spans="1:9" s="19" customFormat="1" ht="12.75">
      <c r="A76" s="16" t="s">
        <v>114</v>
      </c>
      <c r="B76" s="16" t="s">
        <v>115</v>
      </c>
      <c r="C76" s="17">
        <f>+C77</f>
        <v>6195697</v>
      </c>
      <c r="D76" s="17">
        <f>+D77</f>
        <v>0</v>
      </c>
      <c r="E76" s="17">
        <f>+E77</f>
        <v>6195697</v>
      </c>
      <c r="F76" s="17">
        <f>+F77</f>
        <v>449747.42</v>
      </c>
      <c r="G76" s="17">
        <f>+G77</f>
        <v>6195697</v>
      </c>
      <c r="H76" s="18">
        <f>IF(E76&lt;&gt;0,F76/E76*100,"**.**")</f>
        <v>7.259028645203275</v>
      </c>
      <c r="I76" s="18">
        <f>IF(E76&lt;&gt;0,G76/E76*100,"**.**")</f>
        <v>100</v>
      </c>
    </row>
    <row r="77" spans="1:9" s="23" customFormat="1" ht="12.75">
      <c r="A77" s="20" t="s">
        <v>116</v>
      </c>
      <c r="B77" s="20" t="s">
        <v>117</v>
      </c>
      <c r="C77" s="21">
        <v>6195697</v>
      </c>
      <c r="D77" s="21">
        <v>0</v>
      </c>
      <c r="E77" s="21">
        <v>6195697</v>
      </c>
      <c r="F77" s="21">
        <v>449747.42</v>
      </c>
      <c r="G77" s="21">
        <v>6195697</v>
      </c>
      <c r="H77" s="22">
        <f>IF(E77&lt;&gt;0,F77/E77*100,"**.**")</f>
        <v>7.259028645203275</v>
      </c>
      <c r="I77" s="22">
        <f>IF(E77&lt;&gt;0,G77/E77*100,"**.**")</f>
        <v>100</v>
      </c>
    </row>
    <row r="78" spans="1:8" s="23" customFormat="1" ht="12.75">
      <c r="A78" s="20"/>
      <c r="B78" s="20"/>
      <c r="C78" s="21"/>
      <c r="D78" s="21"/>
      <c r="E78" s="21"/>
      <c r="F78" s="21"/>
      <c r="G78" s="21"/>
      <c r="H78" s="21"/>
    </row>
    <row r="79" spans="1:9" s="15" customFormat="1" ht="15.75">
      <c r="A79" s="12" t="s">
        <v>118</v>
      </c>
      <c r="B79" s="12" t="s">
        <v>119</v>
      </c>
      <c r="C79" s="13">
        <v>98511643.39</v>
      </c>
      <c r="D79" s="13">
        <v>0</v>
      </c>
      <c r="E79" s="13">
        <v>98511643.39</v>
      </c>
      <c r="F79" s="13">
        <v>116750</v>
      </c>
      <c r="G79" s="13">
        <v>96511643</v>
      </c>
      <c r="H79" s="14">
        <f>IF(E79&lt;&gt;0,F79/E79*100,"**.**")</f>
        <v>0.11851390960741133</v>
      </c>
      <c r="I79" s="14">
        <f>IF(E79&lt;&gt;0,G79/E79*100,"**.**")</f>
        <v>97.96978273717133</v>
      </c>
    </row>
    <row r="80" spans="1:8" s="15" customFormat="1" ht="15.75">
      <c r="A80" s="12"/>
      <c r="B80" s="12"/>
      <c r="C80" s="13"/>
      <c r="D80" s="13"/>
      <c r="E80" s="13"/>
      <c r="F80" s="13"/>
      <c r="G80" s="13"/>
      <c r="H80" s="13"/>
    </row>
    <row r="81" spans="1:9" s="11" customFormat="1" ht="18">
      <c r="A81" s="8" t="s">
        <v>120</v>
      </c>
      <c r="B81" s="8" t="s">
        <v>121</v>
      </c>
      <c r="C81" s="9">
        <f>+C82</f>
        <v>54000000</v>
      </c>
      <c r="D81" s="9">
        <f>+D82</f>
        <v>0</v>
      </c>
      <c r="E81" s="9">
        <f>+E82</f>
        <v>54000000</v>
      </c>
      <c r="F81" s="9">
        <f>+F82</f>
        <v>0</v>
      </c>
      <c r="G81" s="9">
        <f>+G82</f>
        <v>54000000</v>
      </c>
      <c r="H81" s="10">
        <f>IF(E81&lt;&gt;0,F81/E81*100,"**.**")</f>
        <v>0</v>
      </c>
      <c r="I81" s="10">
        <f>IF(E81&lt;&gt;0,G81/E81*100,"**.**")</f>
        <v>100</v>
      </c>
    </row>
    <row r="82" spans="1:9" s="15" customFormat="1" ht="15.75">
      <c r="A82" s="12" t="s">
        <v>122</v>
      </c>
      <c r="B82" s="12" t="s">
        <v>123</v>
      </c>
      <c r="C82" s="13">
        <v>54000000</v>
      </c>
      <c r="D82" s="13">
        <v>0</v>
      </c>
      <c r="E82" s="13">
        <v>54000000</v>
      </c>
      <c r="F82" s="13">
        <v>0</v>
      </c>
      <c r="G82" s="13">
        <v>54000000</v>
      </c>
      <c r="H82" s="14">
        <f>IF(E82&lt;&gt;0,F82/E82*100,"**.**")</f>
        <v>0</v>
      </c>
      <c r="I82" s="14">
        <f>IF(E82&lt;&gt;0,G82/E82*100,"**.**")</f>
        <v>100</v>
      </c>
    </row>
    <row r="83" spans="1:8" s="15" customFormat="1" ht="15.75">
      <c r="A83" s="12"/>
      <c r="B83" s="12"/>
      <c r="C83" s="13"/>
      <c r="D83" s="13"/>
      <c r="E83" s="13"/>
      <c r="F83" s="13"/>
      <c r="G83" s="13"/>
      <c r="H83" s="13"/>
    </row>
    <row r="84" spans="1:9" s="11" customFormat="1" ht="18">
      <c r="A84" s="8" t="s">
        <v>48</v>
      </c>
      <c r="B84" s="8" t="s">
        <v>49</v>
      </c>
      <c r="C84" s="9">
        <f>+C85+C100+C103</f>
        <v>647694471</v>
      </c>
      <c r="D84" s="9">
        <f>+D85+D100+D103</f>
        <v>4437774</v>
      </c>
      <c r="E84" s="9">
        <f>+E85+E100+E103</f>
        <v>652132245</v>
      </c>
      <c r="F84" s="9">
        <f>+F85+F100+F103</f>
        <v>9249394</v>
      </c>
      <c r="G84" s="9">
        <f>+G85+G100+G103</f>
        <v>652132245</v>
      </c>
      <c r="H84" s="10">
        <f aca="true" t="shared" si="6" ref="H84:H95">IF(E84&lt;&gt;0,F84/E84*100,"**.**")</f>
        <v>1.4183310319212938</v>
      </c>
      <c r="I84" s="10">
        <f aca="true" t="shared" si="7" ref="I84:I95">IF(E84&lt;&gt;0,G84/E84*100,"**.**")</f>
        <v>100</v>
      </c>
    </row>
    <row r="85" spans="1:9" s="15" customFormat="1" ht="15.75">
      <c r="A85" s="12" t="s">
        <v>50</v>
      </c>
      <c r="B85" s="12" t="s">
        <v>51</v>
      </c>
      <c r="C85" s="13">
        <f>+C86+C97</f>
        <v>595694471</v>
      </c>
      <c r="D85" s="13">
        <f>+D86+D97</f>
        <v>4437774</v>
      </c>
      <c r="E85" s="13">
        <f>+E86+E97</f>
        <v>600132245</v>
      </c>
      <c r="F85" s="13">
        <f>+F86+F97</f>
        <v>9249394</v>
      </c>
      <c r="G85" s="13">
        <f>+G86+G97</f>
        <v>600132245</v>
      </c>
      <c r="H85" s="14">
        <f t="shared" si="6"/>
        <v>1.5412259676198536</v>
      </c>
      <c r="I85" s="14">
        <f t="shared" si="7"/>
        <v>100</v>
      </c>
    </row>
    <row r="86" spans="1:9" s="19" customFormat="1" ht="12.75">
      <c r="A86" s="16" t="s">
        <v>124</v>
      </c>
      <c r="B86" s="16" t="s">
        <v>125</v>
      </c>
      <c r="C86" s="17">
        <f>+C87+C88+C89+C90+C91+C92+C93+C94+C95</f>
        <v>584694471</v>
      </c>
      <c r="D86" s="17">
        <f>+D87+D88+D89+D90+D91+D92+D93+D94+D95</f>
        <v>4437774</v>
      </c>
      <c r="E86" s="17">
        <f>+E87+E88+E89+E90+E91+E92+E93+E94+E95</f>
        <v>589132245</v>
      </c>
      <c r="F86" s="17">
        <f>+F87+F88+F89+F90+F91+F92+F93+F94+F95</f>
        <v>9249394</v>
      </c>
      <c r="G86" s="17">
        <f>+G87+G88+G89+G90+G91+G92+G93+G94+G95</f>
        <v>589132245</v>
      </c>
      <c r="H86" s="18">
        <f t="shared" si="6"/>
        <v>1.5700030134999654</v>
      </c>
      <c r="I86" s="18">
        <f t="shared" si="7"/>
        <v>100</v>
      </c>
    </row>
    <row r="87" spans="1:9" s="23" customFormat="1" ht="12.75">
      <c r="A87" s="20" t="s">
        <v>126</v>
      </c>
      <c r="B87" s="20" t="s">
        <v>127</v>
      </c>
      <c r="C87" s="21">
        <v>5697000</v>
      </c>
      <c r="D87" s="21">
        <v>0</v>
      </c>
      <c r="E87" s="21">
        <v>5697000</v>
      </c>
      <c r="F87" s="21">
        <v>0</v>
      </c>
      <c r="G87" s="21">
        <v>5697000</v>
      </c>
      <c r="H87" s="22">
        <f t="shared" si="6"/>
        <v>0</v>
      </c>
      <c r="I87" s="22">
        <f t="shared" si="7"/>
        <v>100</v>
      </c>
    </row>
    <row r="88" spans="1:9" s="23" customFormat="1" ht="12.75">
      <c r="A88" s="20" t="s">
        <v>128</v>
      </c>
      <c r="B88" s="20" t="s">
        <v>129</v>
      </c>
      <c r="C88" s="21">
        <v>50000000</v>
      </c>
      <c r="D88" s="21">
        <v>0</v>
      </c>
      <c r="E88" s="21">
        <v>50000000</v>
      </c>
      <c r="F88" s="21">
        <v>0</v>
      </c>
      <c r="G88" s="21">
        <v>50000000</v>
      </c>
      <c r="H88" s="22">
        <f t="shared" si="6"/>
        <v>0</v>
      </c>
      <c r="I88" s="22">
        <f t="shared" si="7"/>
        <v>100</v>
      </c>
    </row>
    <row r="89" spans="1:9" s="23" customFormat="1" ht="12.75">
      <c r="A89" s="20" t="s">
        <v>130</v>
      </c>
      <c r="B89" s="20" t="s">
        <v>131</v>
      </c>
      <c r="C89" s="21">
        <v>4267956</v>
      </c>
      <c r="D89" s="21">
        <v>0</v>
      </c>
      <c r="E89" s="21">
        <v>4267956</v>
      </c>
      <c r="F89" s="21">
        <v>0</v>
      </c>
      <c r="G89" s="21">
        <v>4267956</v>
      </c>
      <c r="H89" s="22">
        <f t="shared" si="6"/>
        <v>0</v>
      </c>
      <c r="I89" s="22">
        <f t="shared" si="7"/>
        <v>100</v>
      </c>
    </row>
    <row r="90" spans="1:9" s="23" customFormat="1" ht="12.75">
      <c r="A90" s="20" t="s">
        <v>132</v>
      </c>
      <c r="B90" s="20" t="s">
        <v>133</v>
      </c>
      <c r="C90" s="21">
        <v>416000000</v>
      </c>
      <c r="D90" s="21">
        <v>0</v>
      </c>
      <c r="E90" s="21">
        <v>416000000</v>
      </c>
      <c r="F90" s="21">
        <v>0</v>
      </c>
      <c r="G90" s="21">
        <v>416000000</v>
      </c>
      <c r="H90" s="22">
        <f t="shared" si="6"/>
        <v>0</v>
      </c>
      <c r="I90" s="22">
        <f t="shared" si="7"/>
        <v>100</v>
      </c>
    </row>
    <row r="91" spans="1:9" s="23" customFormat="1" ht="12.75">
      <c r="A91" s="20" t="s">
        <v>134</v>
      </c>
      <c r="B91" s="20" t="s">
        <v>135</v>
      </c>
      <c r="C91" s="21">
        <v>26000000</v>
      </c>
      <c r="D91" s="21">
        <v>0</v>
      </c>
      <c r="E91" s="21">
        <v>26000000</v>
      </c>
      <c r="F91" s="21">
        <v>0</v>
      </c>
      <c r="G91" s="21">
        <v>26000000</v>
      </c>
      <c r="H91" s="22">
        <f t="shared" si="6"/>
        <v>0</v>
      </c>
      <c r="I91" s="22">
        <f t="shared" si="7"/>
        <v>100</v>
      </c>
    </row>
    <row r="92" spans="1:9" s="23" customFormat="1" ht="12.75">
      <c r="A92" s="20" t="s">
        <v>136</v>
      </c>
      <c r="B92" s="20" t="s">
        <v>137</v>
      </c>
      <c r="C92" s="21">
        <v>25000000</v>
      </c>
      <c r="D92" s="21">
        <v>0</v>
      </c>
      <c r="E92" s="21">
        <v>25000000</v>
      </c>
      <c r="F92" s="21">
        <v>0</v>
      </c>
      <c r="G92" s="21">
        <v>25000000</v>
      </c>
      <c r="H92" s="22">
        <f t="shared" si="6"/>
        <v>0</v>
      </c>
      <c r="I92" s="22">
        <f t="shared" si="7"/>
        <v>100</v>
      </c>
    </row>
    <row r="93" spans="1:9" s="23" customFormat="1" ht="12.75">
      <c r="A93" s="20" t="s">
        <v>138</v>
      </c>
      <c r="B93" s="20" t="s">
        <v>139</v>
      </c>
      <c r="C93" s="21">
        <v>7160417</v>
      </c>
      <c r="D93" s="21">
        <v>0</v>
      </c>
      <c r="E93" s="21">
        <v>7160417</v>
      </c>
      <c r="F93" s="21">
        <v>7160417</v>
      </c>
      <c r="G93" s="21">
        <v>7160417</v>
      </c>
      <c r="H93" s="22">
        <f t="shared" si="6"/>
        <v>100</v>
      </c>
      <c r="I93" s="22">
        <f t="shared" si="7"/>
        <v>100</v>
      </c>
    </row>
    <row r="94" spans="1:9" s="23" customFormat="1" ht="12.75">
      <c r="A94" s="20" t="s">
        <v>140</v>
      </c>
      <c r="B94" s="20" t="s">
        <v>141</v>
      </c>
      <c r="C94" s="21">
        <v>50569098</v>
      </c>
      <c r="D94" s="21">
        <v>0</v>
      </c>
      <c r="E94" s="21">
        <v>50569098</v>
      </c>
      <c r="F94" s="21">
        <v>0</v>
      </c>
      <c r="G94" s="21">
        <v>50569098</v>
      </c>
      <c r="H94" s="22">
        <f t="shared" si="6"/>
        <v>0</v>
      </c>
      <c r="I94" s="22">
        <f t="shared" si="7"/>
        <v>100</v>
      </c>
    </row>
    <row r="95" spans="1:9" s="23" customFormat="1" ht="12.75">
      <c r="A95" s="20" t="s">
        <v>142</v>
      </c>
      <c r="B95" s="20" t="s">
        <v>143</v>
      </c>
      <c r="C95" s="21">
        <v>0</v>
      </c>
      <c r="D95" s="21">
        <v>4437774</v>
      </c>
      <c r="E95" s="21">
        <v>4437774</v>
      </c>
      <c r="F95" s="21">
        <v>2088977</v>
      </c>
      <c r="G95" s="21">
        <v>4437774</v>
      </c>
      <c r="H95" s="22">
        <f t="shared" si="6"/>
        <v>47.07263145892513</v>
      </c>
      <c r="I95" s="22">
        <f t="shared" si="7"/>
        <v>100</v>
      </c>
    </row>
    <row r="96" spans="1:8" s="23" customFormat="1" ht="12.75">
      <c r="A96" s="20"/>
      <c r="B96" s="20"/>
      <c r="C96" s="21"/>
      <c r="D96" s="21"/>
      <c r="E96" s="21"/>
      <c r="F96" s="21"/>
      <c r="G96" s="21"/>
      <c r="H96" s="21"/>
    </row>
    <row r="97" spans="1:9" s="19" customFormat="1" ht="12.75">
      <c r="A97" s="16" t="s">
        <v>144</v>
      </c>
      <c r="B97" s="16" t="s">
        <v>145</v>
      </c>
      <c r="C97" s="17">
        <f>+C98</f>
        <v>11000000</v>
      </c>
      <c r="D97" s="17">
        <f>+D98</f>
        <v>0</v>
      </c>
      <c r="E97" s="17">
        <f>+E98</f>
        <v>11000000</v>
      </c>
      <c r="F97" s="17">
        <f>+F98</f>
        <v>0</v>
      </c>
      <c r="G97" s="17">
        <f>+G98</f>
        <v>11000000</v>
      </c>
      <c r="H97" s="18">
        <f>IF(E97&lt;&gt;0,F97/E97*100,"**.**")</f>
        <v>0</v>
      </c>
      <c r="I97" s="18">
        <f>IF(E97&lt;&gt;0,G97/E97*100,"**.**")</f>
        <v>100</v>
      </c>
    </row>
    <row r="98" spans="1:9" s="23" customFormat="1" ht="12.75">
      <c r="A98" s="20" t="s">
        <v>146</v>
      </c>
      <c r="B98" s="20" t="s">
        <v>147</v>
      </c>
      <c r="C98" s="21">
        <v>11000000</v>
      </c>
      <c r="D98" s="21">
        <v>0</v>
      </c>
      <c r="E98" s="21">
        <v>11000000</v>
      </c>
      <c r="F98" s="21">
        <v>0</v>
      </c>
      <c r="G98" s="21">
        <v>11000000</v>
      </c>
      <c r="H98" s="22">
        <f>IF(E98&lt;&gt;0,F98/E98*100,"**.**")</f>
        <v>0</v>
      </c>
      <c r="I98" s="22">
        <f>IF(E98&lt;&gt;0,G98/E98*100,"**.**")</f>
        <v>100</v>
      </c>
    </row>
    <row r="99" spans="1:8" s="23" customFormat="1" ht="12.75">
      <c r="A99" s="20"/>
      <c r="B99" s="20"/>
      <c r="C99" s="21"/>
      <c r="D99" s="21"/>
      <c r="E99" s="21"/>
      <c r="F99" s="21"/>
      <c r="G99" s="21"/>
      <c r="H99" s="21"/>
    </row>
    <row r="100" spans="1:9" s="15" customFormat="1" ht="15.75">
      <c r="A100" s="12" t="s">
        <v>148</v>
      </c>
      <c r="B100" s="12" t="s">
        <v>149</v>
      </c>
      <c r="C100" s="13">
        <f>+C101</f>
        <v>2000000</v>
      </c>
      <c r="D100" s="13">
        <f>+D101</f>
        <v>0</v>
      </c>
      <c r="E100" s="13">
        <f>+E101</f>
        <v>2000000</v>
      </c>
      <c r="F100" s="13">
        <f>+F101</f>
        <v>0</v>
      </c>
      <c r="G100" s="13">
        <f>+G101</f>
        <v>2000000</v>
      </c>
      <c r="H100" s="14">
        <f>IF(E100&lt;&gt;0,F100/E100*100,"**.**")</f>
        <v>0</v>
      </c>
      <c r="I100" s="14">
        <f>IF(E100&lt;&gt;0,G100/E100*100,"**.**")</f>
        <v>100</v>
      </c>
    </row>
    <row r="101" spans="1:9" s="19" customFormat="1" ht="12.75">
      <c r="A101" s="16" t="s">
        <v>150</v>
      </c>
      <c r="B101" s="16" t="s">
        <v>151</v>
      </c>
      <c r="C101" s="17">
        <v>2000000</v>
      </c>
      <c r="D101" s="17">
        <v>0</v>
      </c>
      <c r="E101" s="17">
        <v>2000000</v>
      </c>
      <c r="F101" s="17">
        <v>0</v>
      </c>
      <c r="G101" s="17">
        <v>2000000</v>
      </c>
      <c r="H101" s="18">
        <f>IF(E101&lt;&gt;0,F101/E101*100,"**.**")</f>
        <v>0</v>
      </c>
      <c r="I101" s="18">
        <f>IF(E101&lt;&gt;0,G101/E101*100,"**.**")</f>
        <v>100</v>
      </c>
    </row>
    <row r="102" spans="1:8" s="19" customFormat="1" ht="12.75">
      <c r="A102" s="16"/>
      <c r="B102" s="16"/>
      <c r="C102" s="17"/>
      <c r="D102" s="17"/>
      <c r="E102" s="17"/>
      <c r="F102" s="17"/>
      <c r="G102" s="17"/>
      <c r="H102" s="17"/>
    </row>
    <row r="103" spans="1:9" s="15" customFormat="1" ht="15.75">
      <c r="A103" s="12" t="s">
        <v>152</v>
      </c>
      <c r="B103" s="12" t="s">
        <v>153</v>
      </c>
      <c r="C103" s="13">
        <f>+C104</f>
        <v>50000000</v>
      </c>
      <c r="D103" s="13">
        <f>+D104</f>
        <v>0</v>
      </c>
      <c r="E103" s="13">
        <f>+E104</f>
        <v>50000000</v>
      </c>
      <c r="F103" s="13">
        <f>+F104</f>
        <v>0</v>
      </c>
      <c r="G103" s="13">
        <f>+G104</f>
        <v>50000000</v>
      </c>
      <c r="H103" s="14">
        <f>IF(E103&lt;&gt;0,F103/E103*100,"**.**")</f>
        <v>0</v>
      </c>
      <c r="I103" s="14">
        <f>IF(E103&lt;&gt;0,G103/E103*100,"**.**")</f>
        <v>100</v>
      </c>
    </row>
    <row r="104" spans="1:9" s="19" customFormat="1" ht="12.75">
      <c r="A104" s="16" t="s">
        <v>154</v>
      </c>
      <c r="B104" s="16" t="s">
        <v>155</v>
      </c>
      <c r="C104" s="17">
        <v>50000000</v>
      </c>
      <c r="D104" s="17">
        <v>0</v>
      </c>
      <c r="E104" s="17">
        <v>50000000</v>
      </c>
      <c r="F104" s="17">
        <v>0</v>
      </c>
      <c r="G104" s="17">
        <v>50000000</v>
      </c>
      <c r="H104" s="18">
        <f>IF(E104&lt;&gt;0,F104/E104*100,"**.**")</f>
        <v>0</v>
      </c>
      <c r="I104" s="18">
        <f>IF(E104&lt;&gt;0,G104/E104*100,"**.**")</f>
        <v>100</v>
      </c>
    </row>
    <row r="105" spans="1:8" s="19" customFormat="1" ht="12.75">
      <c r="A105" s="16"/>
      <c r="B105" s="16"/>
      <c r="C105" s="17"/>
      <c r="D105" s="17"/>
      <c r="E105" s="17"/>
      <c r="F105" s="17"/>
      <c r="G105" s="17"/>
      <c r="H105" s="17"/>
    </row>
    <row r="106" spans="1:9" ht="18">
      <c r="A106" s="24"/>
      <c r="B106" s="24"/>
      <c r="C106" s="25">
        <f>+C5+C35</f>
        <v>2879997612.39</v>
      </c>
      <c r="D106" s="25">
        <f>+D5+D35</f>
        <v>0</v>
      </c>
      <c r="E106" s="25">
        <f>+E5+E35</f>
        <v>2879997612.39</v>
      </c>
      <c r="F106" s="25">
        <f>+F5+F35</f>
        <v>947184855.2399999</v>
      </c>
      <c r="G106" s="25">
        <f>+G5+G35</f>
        <v>2879997612</v>
      </c>
      <c r="H106" s="26">
        <f>IF(E106&lt;&gt;0,F106/E106*100,"**.**")</f>
        <v>32.88839029466998</v>
      </c>
      <c r="I106" s="26">
        <f>IF(E106&lt;&gt;0,G106/E106*100,"**.**")</f>
        <v>99.99999998645833</v>
      </c>
    </row>
    <row r="109" spans="2:5" ht="12.75">
      <c r="B109" s="1" t="s">
        <v>160</v>
      </c>
      <c r="E109" s="2" t="s">
        <v>158</v>
      </c>
    </row>
    <row r="110" ht="12.75">
      <c r="E110" s="2" t="s">
        <v>159</v>
      </c>
    </row>
  </sheetData>
  <printOptions gridLines="1"/>
  <pageMargins left="0.6692913385826772" right="0.75" top="0.984251968503937" bottom="0.984251968503937" header="0" footer="0"/>
  <pageSetup horizontalDpi="600" verticalDpi="600" orientation="landscape" paperSize="9" scale="56" r:id="rId1"/>
  <headerFooter alignWithMargins="0">
    <oddFooter>&amp;CStran &amp;P&amp;Rprihodki.xls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marjetam</dc:creator>
  <cp:keywords/>
  <dc:description/>
  <cp:lastModifiedBy>marjetam</cp:lastModifiedBy>
  <cp:lastPrinted>2006-07-12T14:48:21Z</cp:lastPrinted>
  <dcterms:created xsi:type="dcterms:W3CDTF">2006-07-12T14:20:23Z</dcterms:created>
  <dcterms:modified xsi:type="dcterms:W3CDTF">2006-07-13T05:46:43Z</dcterms:modified>
  <cp:category/>
  <cp:version/>
  <cp:contentType/>
  <cp:contentStatus/>
</cp:coreProperties>
</file>