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895" windowHeight="6960" tabRatio="857" activeTab="0"/>
  </bookViews>
  <sheets>
    <sheet name="Proračun 2003" sheetId="1" r:id="rId1"/>
  </sheets>
  <externalReferences>
    <externalReference r:id="rId4"/>
  </externalReferences>
  <definedNames>
    <definedName name="CESTNO_GOSPODARSTVO">#REF!</definedName>
    <definedName name="DRUGE_JAVNE_POTREBE">#REF!</definedName>
    <definedName name="IZOBRAŽEVANJE">#REF!</definedName>
    <definedName name="KAPITALNE_INVESTICIJE">#REF!</definedName>
    <definedName name="KMETIJSTVO">#REF!</definedName>
    <definedName name="KOMUNALNO_GOSPODARSTVO">#REF!</definedName>
    <definedName name="KULTURA">#REF!</definedName>
    <definedName name="OTROŠKO_VARSTVO">#REF!</definedName>
    <definedName name="PLAČILA_OBRESTI">#REF!</definedName>
    <definedName name="SOCIALNO_VARSTVO">#REF!</definedName>
    <definedName name="SREDSTVA_ZA_DELO_OBČINSKIH_ORGANOV">#REF!</definedName>
    <definedName name="STANOVANJSKO_GOSPODARSTVO">#REF!</definedName>
    <definedName name="ŠPORT">#REF!</definedName>
    <definedName name="_xlnm.Print_Titles" localSheetId="0">'Proračun 2003'!$5:$5</definedName>
    <definedName name="TURIZEM_IN_DROBNO_GOSPODARSTVO">#REF!</definedName>
    <definedName name="UREJANJE_PROSTORA">#REF!</definedName>
    <definedName name="VARSTVO_OKOLJA">#REF!</definedName>
    <definedName name="VARSTVO_PRED_NARAVN._IN_DRUGIMI_NESREČAMI">#REF!</definedName>
    <definedName name="ZDRAVSTVO">#REF!</definedName>
    <definedName name="ZNANOS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<sst xmlns="http://schemas.openxmlformats.org/spreadsheetml/2006/main" count="249" uniqueCount="156">
  <si>
    <t>I.</t>
  </si>
  <si>
    <t>II.</t>
  </si>
  <si>
    <t>III.</t>
  </si>
  <si>
    <t>IV.</t>
  </si>
  <si>
    <t>OPIS</t>
  </si>
  <si>
    <t>A. BILANCA PRIHODKOV IN ODHODKOV</t>
  </si>
  <si>
    <t>TEKOČI PRIHODKI (70+71)</t>
  </si>
  <si>
    <t>DAVKI NA DOHODEK IN DOBIČEK</t>
  </si>
  <si>
    <t>DAVKI NA PREMOŽENJE</t>
  </si>
  <si>
    <t>DOMAČI DAVKI NA BLAGO IN STORITVE</t>
  </si>
  <si>
    <t>TAKSE IN PRISTOJBINE</t>
  </si>
  <si>
    <t>PRIHODKI OD PRODAJE BLAGA IN STORITEV</t>
  </si>
  <si>
    <t>DRUGI NEDAVČNI PRIHODKI</t>
  </si>
  <si>
    <t>PRIHODKI OD PRODAJE OSNOVNIH SREDSTEV</t>
  </si>
  <si>
    <t>PREJETE DONACIJE IZ TUJINE</t>
  </si>
  <si>
    <t>TRANSFERNI PRIHODKI IZ DRUGIH JAVNOFINANČNIH INSTITUCIJ</t>
  </si>
  <si>
    <t>KONTO</t>
  </si>
  <si>
    <t xml:space="preserve"> </t>
  </si>
  <si>
    <t>S K U P A J    P R I H O D K I (70+71+72+73+74)</t>
  </si>
  <si>
    <t xml:space="preserve">   </t>
  </si>
  <si>
    <t xml:space="preserve">DAVČNI PRIHODKI   (700+703+704+706)     </t>
  </si>
  <si>
    <t>DRUGI DAVKI</t>
  </si>
  <si>
    <t>NEDAVČNI  PRIHODKI (710+711+712+713+714)</t>
  </si>
  <si>
    <t xml:space="preserve">UDELEŽBA NA DOBIČKU IN DOHODKI OD PREMOŽENJA </t>
  </si>
  <si>
    <t xml:space="preserve">DENARNE KAZNI </t>
  </si>
  <si>
    <t xml:space="preserve">  </t>
  </si>
  <si>
    <t>KAPITALSKI PRIHODKI (720+721+722)</t>
  </si>
  <si>
    <t>PRIHODKI OD PRODAJE ZALOG</t>
  </si>
  <si>
    <t>PRIHODKI OD PRODAJE ZEMLJIŠČ IN NEMATERIALNEGA  PREMOŽENJA</t>
  </si>
  <si>
    <t>PREJETE DONACIJE (730+731)</t>
  </si>
  <si>
    <t xml:space="preserve">PREJETE DONACIJE IZ DOMAČIH VIROV </t>
  </si>
  <si>
    <t>Prejete donacije od domačih pravnih oseb za investicije</t>
  </si>
  <si>
    <t xml:space="preserve">TRANSFERNI PRIHODKI    </t>
  </si>
  <si>
    <t>S K U P A J    O D H O D K I  (40+41+42+43)</t>
  </si>
  <si>
    <t>TEKOČI ODHODKI  (400+401+402+403+409)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</si>
  <si>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</si>
  <si>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</si>
  <si>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</si>
  <si>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</si>
  <si>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SREDSTVA, IZLOČENA V REZERVE</t>
  </si>
  <si>
    <t>TEKOČI TRANSFERI (410+411+412+413)</t>
  </si>
  <si>
    <t>SUBVENCIJE</t>
  </si>
  <si>
    <t>TRANSFERI POSAMEZNIKOM IN GOSPODINJSTVOM</t>
  </si>
  <si>
    <t>TRANSFERI NEPROFITNIM ORGANIZAC. IN USTANOVAM</t>
  </si>
  <si>
    <t xml:space="preserve">DRUGI TEKOČI DOMAČI TRANSFERI </t>
  </si>
  <si>
    <t xml:space="preserve">    </t>
  </si>
  <si>
    <t>INVESTICIJSKI ODHODKI (420)</t>
  </si>
  <si>
    <t>NAKUP IN GRADNJA OSNOVNIH SREDSTEV</t>
  </si>
  <si>
    <t>INVESTICIJSKI TRANSFERI (430)</t>
  </si>
  <si>
    <t xml:space="preserve">INVESTICIJSKI TRANSFERI </t>
  </si>
  <si>
    <t>B.   RAČUN FINANČNIH TERJATEV IN NALOŽB</t>
  </si>
  <si>
    <t>PREJETA VRAČILA DANIH POSOJIL IN PRODAJA KAPITALSKIH DELEŽEV (750+751)</t>
  </si>
  <si>
    <t xml:space="preserve">PREJETA VRAČILA DANIH POSOJIL </t>
  </si>
  <si>
    <t xml:space="preserve">PRODAJA KAPITALSKIH DELEŽEV </t>
  </si>
  <si>
    <t>44</t>
  </si>
  <si>
    <t>V.</t>
  </si>
  <si>
    <t>DANA POSOJILA IN POVEČANJE KAPITALSKIH DELEŽEV  (440+441)</t>
  </si>
  <si>
    <t>DANA POSOJILA</t>
  </si>
  <si>
    <t xml:space="preserve">POVEČANJE KAPITALSKIH DELEŽEV </t>
  </si>
  <si>
    <t>VI.</t>
  </si>
  <si>
    <t>PREJETA MINUS DANA POSOJILA   IN SPREMEMBE KAPITALSKIH DELEŽEV                 (IV. - V.)</t>
  </si>
  <si>
    <t>VII.</t>
  </si>
  <si>
    <t>SKUPNI PRESEŽEK (PRIMANJKLJAJ)             PRIHODKI MINUS ODHODKI TER                                   SALDO PREJETIH IN DANIH POSOJIL                           (I. + IV.) - (II. + V.)</t>
  </si>
  <si>
    <t>C.   R A Č U N    F I N A N C I R A N J A</t>
  </si>
  <si>
    <t>VIII.</t>
  </si>
  <si>
    <t>ZADOLŽEVANJE  (500)</t>
  </si>
  <si>
    <t>DOMAČE ZADOLŽEVANJE</t>
  </si>
  <si>
    <t>IX.</t>
  </si>
  <si>
    <t>ODPLAČILA  DOLGA  (550)</t>
  </si>
  <si>
    <t xml:space="preserve">ODPLAČILA DOMAČEGA DOLGA </t>
  </si>
  <si>
    <t>X.</t>
  </si>
  <si>
    <t>NETO ZADOLŽEVANJE  (VIII.-IX.)</t>
  </si>
  <si>
    <t>XI.</t>
  </si>
  <si>
    <t>POVEČANJE (ZMANJŠANJE)  SREDSTEV NA RAČUNIH                                                                  (III.+VI.+X) = (I.+IV.+VIII.) - (II.+V.+IX.)</t>
  </si>
  <si>
    <t>PRORAČUNSKI PRESEŽEK (PRIMANJKLJAJ)
(I. - II.)
(SKUPAJ PRIHODKI MINUS SKUPAJ ODHODKI)</t>
  </si>
  <si>
    <t>INVESTICIJSKI TRANSFERI PRAVNIM IN FIZIČNIM OSEBAM,
KI NISO PRORAČUNSKI UPORABNIKI</t>
  </si>
  <si>
    <t>INVESTICIJSKI TRANSFERI PRORAČUNSKIM UPORABNIKOM</t>
  </si>
  <si>
    <t>PREJETA SR.IZ DRŽ.PRORAČUNA IZ SREDSTEV PRORAČ.EU</t>
  </si>
  <si>
    <t>Rebalans I    [1]</t>
  </si>
  <si>
    <t>Prerazporeditve    [2]</t>
  </si>
  <si>
    <t>Veljavni proračun 30.6.    [3]</t>
  </si>
  <si>
    <t>Realizacija 1-6    [4]</t>
  </si>
  <si>
    <t>Ocena reallizacije    [5]</t>
  </si>
  <si>
    <t>Indeks 4:3</t>
  </si>
  <si>
    <t>Indeks 5:3</t>
  </si>
  <si>
    <t>NAJETI KREDITI PRI POSLOVNIH BANKAH</t>
  </si>
  <si>
    <t>DOHODNINA</t>
  </si>
  <si>
    <t>DAVKI NA NEPREMIČNINE</t>
  </si>
  <si>
    <t>DAVKI NA DEDIŠČINE IN DARILA</t>
  </si>
  <si>
    <t>DAVKI NA PROMET NEPREMIČNIN IN NA FINANČNO PREMOŽENJE</t>
  </si>
  <si>
    <t>DAVKI NA POSEBNE STORITVE</t>
  </si>
  <si>
    <t>DRUGI DAVKI NA UPORABO BLAGA IN STORITEV</t>
  </si>
  <si>
    <t>PRIHODKI OD UDELEŽBE NA DOBIČKU IN DIVIDEND TER PRESEŽKOV</t>
  </si>
  <si>
    <t>PRIHODKI OD OBRESTI</t>
  </si>
  <si>
    <t>PRIHODKI OD PREMOŽENJA</t>
  </si>
  <si>
    <t>UPRAVNE TAKSE IN PRISTOJBINE</t>
  </si>
  <si>
    <t>DENARNE KAZNI</t>
  </si>
  <si>
    <t>PRIHODKI OD PRODAJE ZGRADB IN PROSTOROV</t>
  </si>
  <si>
    <t>PRIHODKI OD PRODAJE OPREME</t>
  </si>
  <si>
    <t>PRIHODKI OD PRODAJE KMETIJSKIH ZEMLJIŠČ IN GOZDOV</t>
  </si>
  <si>
    <t>PRIHODKI OD PRODAJE STAVBNIH ZEMLJIŠČ</t>
  </si>
  <si>
    <t>PREJETE DONACIJE IZ TUJINE ZA INVESTICIJE</t>
  </si>
  <si>
    <t>PREJETA SREDSTVA IZ DRŽAVNEGA PRORAČUNA</t>
  </si>
  <si>
    <t>PREJETA SREDSTVA IZ OBČINSKIH PRORAČUNOV</t>
  </si>
  <si>
    <t>DRUGA PREJETA SREDSTVA IZ DRŽAVNEGA PRORAČUNA IZ SREDSTEV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</si>
  <si>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</si>
  <si>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</si>
  <si>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</si>
  <si>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</si>
  <si>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</si>
  <si>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DRUGI IZDATKI ZAPOSLENIM</t>
  </si>
  <si>
    <t>PRISPEVEK ZA POKOJNINSKO IN INVALIDSKO ZAVAROVANJE</t>
  </si>
  <si>
    <t>PRISPEVEK ZA ZDRAVSTVENO ZAVAROVANJE</t>
  </si>
  <si>
    <t>PRISPEVEK ZA ZAPOSLOVANJE</t>
  </si>
  <si>
    <t>PRISPEVEK ZA STARŠEVSKO VARSTVO</t>
  </si>
  <si>
    <t>PREMIJE KOLEKT.DOD.POK.ZAVAROVANJA, NA PODLAGI ZKDPZJU</t>
  </si>
  <si>
    <t>PISARNIŠKI IN SPLOŠNI MATERIAL IN STORITVE</t>
  </si>
  <si>
    <t>POSEBNI MATERIAL IN STORITVE</t>
  </si>
  <si>
    <t>ENERGIJA,VODA,KOMUNALNE STORITVE IN KOMUNIKACIJE</t>
  </si>
  <si>
    <t>PREVOZNI STROŠKI IN STORITVE</t>
  </si>
  <si>
    <t>IZDATKI ZA SLUŽBENA POTOVANJA</t>
  </si>
  <si>
    <t>TEKOČE VZDRŽEVANJE</t>
  </si>
  <si>
    <t>POSLOVNE NAJEMNINE IN ZAKUPNINE</t>
  </si>
  <si>
    <t>KAZNI IN ODŠKODNINE</t>
  </si>
  <si>
    <t>DAVEK NA IZPLAČANE PLAČE</t>
  </si>
  <si>
    <t>DRUGI OPERATIVNI ODHODKI</t>
  </si>
  <si>
    <t>PLAČILA OBRESTI OD KREDITOV-POSLOVNIM BANKAM</t>
  </si>
  <si>
    <t>SPLOŠNA PRORAČUNSKA REZERVACIJA</t>
  </si>
  <si>
    <t>PRORAČUNSKA REZERVA</t>
  </si>
  <si>
    <t>SUBVENCIJE PRIVATNIM PODJETJEM IN ZASEBNIKOM</t>
  </si>
  <si>
    <t>TRANSFERI VOJNIM INVALIDOM,VETERANOM IN ŽRTVAM VOJNEGA</t>
  </si>
  <si>
    <t>ŠTIPENDIJE</t>
  </si>
  <si>
    <t>DRUGI TRANSFERI POSAMEZNIKOM</t>
  </si>
  <si>
    <t>TEKOČI TRANSFERI NEPROFITNIM ORGANIZACIJAM IN USTANOVAM</t>
  </si>
  <si>
    <t>TEKOČI TRANSFERI DRUGIM RAVNEM DRŽAVE</t>
  </si>
  <si>
    <t>TEKOČI TRANSFERI V SKLADE SOCIALNEGA ZAVAROVANJA</t>
  </si>
  <si>
    <t>TEKOČI TRANSFERI V JAVNE SKLADE</t>
  </si>
  <si>
    <t>TEKOČI TRANSFERI V JAVNE ZAVODE IN DRUGE IZVAJALCE JAVNIH</t>
  </si>
  <si>
    <t>NAKUP PREVOZNIH SREDSTEV</t>
  </si>
  <si>
    <t>NAKUP OPREME</t>
  </si>
  <si>
    <t>NAKUP DRUGIH OSNOVNIH SREDSTEV</t>
  </si>
  <si>
    <t>NOVOGRADNJE,REKONSTRUKCIJE IN ADAPTACIJE</t>
  </si>
  <si>
    <t>INVESTICIJSKO VZDRŽEVANJE IN OBNOVE</t>
  </si>
  <si>
    <t>NAKUP ZEMLJIŠČ IN NARAVNIH BOGASTEV</t>
  </si>
  <si>
    <t>NAKUP NEMATERIALNEGA PREMOŽENJA</t>
  </si>
  <si>
    <t>ŠTUDIJE O IZVEDLJIVOSTI PROJEKTOV IN PROJEKTNA DOKUMENTACIJA</t>
  </si>
  <si>
    <t>INVESTICIJSKI TRANSFERI NEPROFITNIM ORGANIZACIJAM IN USTANOV</t>
  </si>
  <si>
    <t>INVESTICIJSKI TRANSFERI JAVNIM PODJETJEM IN DRUŽBAM, KI</t>
  </si>
  <si>
    <t>INVESTICIJSKI TRANSFERI JAVNIM ZAVODOM</t>
  </si>
  <si>
    <t>ODPLAČILA KREDITOV POSLOVNIM BANKAM</t>
  </si>
  <si>
    <t/>
  </si>
  <si>
    <t>OBČINA TRŽIČ, TRG SVOBODE 18, 4290 TRŽIČ</t>
  </si>
  <si>
    <t>POLLETNO POROČILO O IZVRŠEVANJU PRORAČUNA ZA LETO 2006 - SPLOŠNI DEL</t>
  </si>
  <si>
    <t>Tržič, dne 12.7.2006</t>
  </si>
  <si>
    <t>ŽUPAN</t>
  </si>
  <si>
    <t>PAVEL RUPAR</t>
  </si>
</sst>
</file>

<file path=xl/styles.xml><?xml version="1.0" encoding="utf-8"?>
<styleSheet xmlns="http://schemas.openxmlformats.org/spreadsheetml/2006/main">
  <numFmts count="1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%"/>
    <numFmt numFmtId="165" formatCode="#,##0;[Red]#,##0"/>
    <numFmt numFmtId="166" formatCode="#,##0.0"/>
    <numFmt numFmtId="167" formatCode="&quot;True&quot;;&quot;True&quot;;&quot;False&quot;"/>
    <numFmt numFmtId="168" formatCode="&quot;On&quot;;&quot;On&quot;;&quot;Off&quot;"/>
  </numFmts>
  <fonts count="10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13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2" borderId="1" xfId="0" applyFont="1" applyFill="1" applyBorder="1" applyAlignment="1">
      <alignment horizontal="centerContinuous" vertical="center"/>
    </xf>
    <xf numFmtId="0" fontId="0" fillId="2" borderId="2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3" fontId="7" fillId="0" borderId="0" xfId="0" applyNumberFormat="1" applyFont="1" applyBorder="1" applyAlignment="1">
      <alignment horizontal="center" wrapText="1"/>
    </xf>
    <xf numFmtId="0" fontId="0" fillId="3" borderId="5" xfId="0" applyFont="1" applyFill="1" applyBorder="1" applyAlignment="1">
      <alignment vertical="center"/>
    </xf>
    <xf numFmtId="0" fontId="0" fillId="3" borderId="6" xfId="0" applyFont="1" applyFill="1" applyBorder="1" applyAlignment="1">
      <alignment wrapText="1"/>
    </xf>
    <xf numFmtId="0" fontId="0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/>
    </xf>
    <xf numFmtId="49" fontId="2" fillId="0" borderId="0" xfId="0" applyNumberFormat="1" applyFont="1" applyBorder="1" applyAlignment="1">
      <alignment vertical="center" wrapText="1"/>
    </xf>
    <xf numFmtId="0" fontId="6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3" fontId="4" fillId="0" borderId="9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0" fillId="0" borderId="9" xfId="0" applyNumberFormat="1" applyFont="1" applyBorder="1" applyAlignment="1" applyProtection="1">
      <alignment vertical="center"/>
      <protection locked="0"/>
    </xf>
    <xf numFmtId="3" fontId="5" fillId="0" borderId="9" xfId="0" applyNumberFormat="1" applyFont="1" applyBorder="1" applyAlignment="1" applyProtection="1">
      <alignment vertical="center"/>
      <protection locked="0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1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3" fontId="1" fillId="4" borderId="9" xfId="0" applyNumberFormat="1" applyFont="1" applyFill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2" fontId="4" fillId="0" borderId="9" xfId="0" applyNumberFormat="1" applyFont="1" applyBorder="1" applyAlignment="1">
      <alignment vertical="center"/>
    </xf>
    <xf numFmtId="2" fontId="1" fillId="4" borderId="9" xfId="0" applyNumberFormat="1" applyFont="1" applyFill="1" applyBorder="1" applyAlignment="1">
      <alignment vertical="center"/>
    </xf>
    <xf numFmtId="2" fontId="5" fillId="0" borderId="9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49" fontId="1" fillId="4" borderId="9" xfId="0" applyNumberFormat="1" applyFont="1" applyFill="1" applyBorder="1" applyAlignment="1">
      <alignment vertical="center"/>
    </xf>
    <xf numFmtId="49" fontId="0" fillId="0" borderId="9" xfId="0" applyNumberFormat="1" applyFont="1" applyBorder="1" applyAlignment="1" applyProtection="1">
      <alignment vertical="center"/>
      <protection locked="0"/>
    </xf>
    <xf numFmtId="2" fontId="6" fillId="0" borderId="9" xfId="0" applyNumberFormat="1" applyFont="1" applyBorder="1" applyAlignment="1">
      <alignment vertical="center"/>
    </xf>
    <xf numFmtId="2" fontId="5" fillId="0" borderId="9" xfId="0" applyNumberFormat="1" applyFont="1" applyBorder="1" applyAlignment="1" applyProtection="1">
      <alignment vertical="center"/>
      <protection locked="0"/>
    </xf>
    <xf numFmtId="49" fontId="5" fillId="0" borderId="9" xfId="0" applyNumberFormat="1" applyFont="1" applyBorder="1" applyAlignment="1" applyProtection="1">
      <alignment vertical="center"/>
      <protection locked="0"/>
    </xf>
    <xf numFmtId="49" fontId="0" fillId="2" borderId="9" xfId="0" applyNumberFormat="1" applyFont="1" applyFill="1" applyBorder="1" applyAlignment="1">
      <alignment horizontal="centerContinuous" vertical="center"/>
    </xf>
    <xf numFmtId="49" fontId="6" fillId="0" borderId="9" xfId="0" applyNumberFormat="1" applyFont="1" applyBorder="1" applyAlignment="1">
      <alignment vertical="center"/>
    </xf>
    <xf numFmtId="2" fontId="1" fillId="0" borderId="9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eze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J148"/>
  <sheetViews>
    <sheetView tabSelected="1" view="pageBreakPreview" zoomScale="60" zoomScaleNormal="75" workbookViewId="0" topLeftCell="A4">
      <selection activeCell="H142" sqref="H142"/>
    </sheetView>
  </sheetViews>
  <sheetFormatPr defaultColWidth="9.00390625" defaultRowHeight="12.75" outlineLevelRow="1"/>
  <cols>
    <col min="1" max="1" width="9.625" style="0" customWidth="1"/>
    <col min="2" max="2" width="4.00390625" style="0" customWidth="1"/>
    <col min="3" max="3" width="65.25390625" style="0" customWidth="1"/>
    <col min="4" max="4" width="20.625" style="0" customWidth="1"/>
    <col min="5" max="5" width="16.125" style="0" customWidth="1"/>
    <col min="6" max="6" width="22.00390625" style="0" customWidth="1"/>
    <col min="7" max="7" width="18.875" style="0" customWidth="1"/>
    <col min="8" max="8" width="19.375" style="0" customWidth="1"/>
    <col min="9" max="10" width="16.125" style="0" customWidth="1"/>
    <col min="11" max="16384" width="9.125" style="1" customWidth="1"/>
  </cols>
  <sheetData>
    <row r="1" spans="2:3" ht="19.5" customHeight="1">
      <c r="B1" s="66" t="s">
        <v>151</v>
      </c>
      <c r="C1" s="66"/>
    </row>
    <row r="2" spans="2:6" ht="19.5" customHeight="1">
      <c r="B2" s="66" t="s">
        <v>152</v>
      </c>
      <c r="C2" s="66"/>
      <c r="D2" s="67"/>
      <c r="E2" s="67"/>
      <c r="F2" s="67"/>
    </row>
    <row r="3" spans="1:3" ht="14.25" customHeight="1">
      <c r="A3" s="1"/>
      <c r="B3" s="1"/>
      <c r="C3" s="12"/>
    </row>
    <row r="4" spans="1:10" ht="19.5" customHeight="1" thickBot="1">
      <c r="A4" s="1"/>
      <c r="B4" s="1"/>
      <c r="C4" s="12"/>
      <c r="D4" s="6"/>
      <c r="E4" s="6"/>
      <c r="F4" s="6"/>
      <c r="G4" s="6"/>
      <c r="H4" s="6"/>
      <c r="I4" s="6"/>
      <c r="J4" s="6"/>
    </row>
    <row r="5" spans="1:10" s="15" customFormat="1" ht="51" customHeight="1" thickBot="1">
      <c r="A5" s="7" t="s">
        <v>16</v>
      </c>
      <c r="B5" s="8"/>
      <c r="C5" s="9" t="s">
        <v>4</v>
      </c>
      <c r="D5" s="10" t="s">
        <v>78</v>
      </c>
      <c r="E5" s="10" t="s">
        <v>79</v>
      </c>
      <c r="F5" s="10" t="s">
        <v>80</v>
      </c>
      <c r="G5" s="10" t="s">
        <v>81</v>
      </c>
      <c r="H5" s="10" t="s">
        <v>82</v>
      </c>
      <c r="I5" s="10" t="s">
        <v>83</v>
      </c>
      <c r="J5" s="10" t="s">
        <v>84</v>
      </c>
    </row>
    <row r="6" spans="1:10" s="11" customFormat="1" ht="20.25" customHeight="1">
      <c r="A6" s="13" t="s">
        <v>5</v>
      </c>
      <c r="B6" s="4"/>
      <c r="C6" s="4"/>
      <c r="D6" s="5"/>
      <c r="E6" s="5"/>
      <c r="F6" s="5"/>
      <c r="G6" s="5"/>
      <c r="H6" s="5"/>
      <c r="I6" s="5"/>
      <c r="J6" s="5"/>
    </row>
    <row r="7" spans="1:10" ht="30" customHeight="1">
      <c r="A7" s="16" t="s">
        <v>17</v>
      </c>
      <c r="B7" s="17" t="s">
        <v>0</v>
      </c>
      <c r="C7" s="18" t="s">
        <v>18</v>
      </c>
      <c r="D7" s="19">
        <f>+D8+D33+D41+D46</f>
        <v>2879997612.39</v>
      </c>
      <c r="E7" s="19">
        <f>+E8+E33+E41+E46</f>
        <v>0</v>
      </c>
      <c r="F7" s="19">
        <f>+F8+F33+F41+F46</f>
        <v>2879997612.39</v>
      </c>
      <c r="G7" s="19">
        <f>+G8+G33+G41+G46</f>
        <v>947184855.2399998</v>
      </c>
      <c r="H7" s="19">
        <f>+H8+H33+H41+H46</f>
        <v>2879997612</v>
      </c>
      <c r="I7" s="49">
        <f aca="true" t="shared" si="0" ref="I7:I18">IF(F7&lt;&gt;0,G7/F7*100,)</f>
        <v>32.888390294669975</v>
      </c>
      <c r="J7" s="49">
        <f aca="true" t="shared" si="1" ref="J7:J18">IF(F7&lt;&gt;0,H7/F7*100,)</f>
        <v>99.99999998645833</v>
      </c>
    </row>
    <row r="8" spans="1:10" ht="16.5">
      <c r="A8" s="16"/>
      <c r="B8" s="20" t="s">
        <v>19</v>
      </c>
      <c r="C8" s="17" t="s">
        <v>6</v>
      </c>
      <c r="D8" s="19">
        <f>+D9+D20</f>
        <v>1458997063</v>
      </c>
      <c r="E8" s="19">
        <f>+E9+E20</f>
        <v>-4437774</v>
      </c>
      <c r="F8" s="19">
        <f>+F9+F20</f>
        <v>1454559289</v>
      </c>
      <c r="G8" s="19">
        <f>+G9+G20</f>
        <v>669625554.9499998</v>
      </c>
      <c r="H8" s="19">
        <f>+H9+H20</f>
        <v>1454559289</v>
      </c>
      <c r="I8" s="49">
        <f t="shared" si="0"/>
        <v>46.036319042750264</v>
      </c>
      <c r="J8" s="49">
        <f t="shared" si="1"/>
        <v>100</v>
      </c>
    </row>
    <row r="9" spans="1:10" ht="15.75">
      <c r="A9" s="36">
        <v>70</v>
      </c>
      <c r="B9" s="37"/>
      <c r="C9" s="37" t="s">
        <v>20</v>
      </c>
      <c r="D9" s="38">
        <f>D10+D12+D16+D19</f>
        <v>1239003120</v>
      </c>
      <c r="E9" s="38">
        <f>E10+E12+E16+E19</f>
        <v>-4437774</v>
      </c>
      <c r="F9" s="38">
        <f>F10+F12+F16+F19</f>
        <v>1234565346</v>
      </c>
      <c r="G9" s="38">
        <f>G10+G12+G16+G19</f>
        <v>588668464.2599999</v>
      </c>
      <c r="H9" s="38">
        <f>H10+H12+H16+H19</f>
        <v>1234565346</v>
      </c>
      <c r="I9" s="50">
        <f t="shared" si="0"/>
        <v>47.6822442949083</v>
      </c>
      <c r="J9" s="50">
        <f t="shared" si="1"/>
        <v>100</v>
      </c>
    </row>
    <row r="10" spans="1:10" ht="15.75" customHeight="1">
      <c r="A10" s="21">
        <v>700</v>
      </c>
      <c r="B10" s="22"/>
      <c r="C10" s="22" t="s">
        <v>7</v>
      </c>
      <c r="D10" s="23">
        <f>D11</f>
        <v>891899481</v>
      </c>
      <c r="E10" s="23">
        <f>E11</f>
        <v>0</v>
      </c>
      <c r="F10" s="23">
        <f>F11</f>
        <v>891899481</v>
      </c>
      <c r="G10" s="23">
        <f>G11</f>
        <v>489662213.73999995</v>
      </c>
      <c r="H10" s="23">
        <f>H11</f>
        <v>891899481</v>
      </c>
      <c r="I10" s="51">
        <f t="shared" si="0"/>
        <v>54.90105378141822</v>
      </c>
      <c r="J10" s="51">
        <f t="shared" si="1"/>
        <v>100</v>
      </c>
    </row>
    <row r="11" spans="1:10" ht="15.75" customHeight="1" outlineLevel="1">
      <c r="A11" s="21">
        <v>7000</v>
      </c>
      <c r="B11" s="22"/>
      <c r="C11" s="22" t="s">
        <v>86</v>
      </c>
      <c r="D11" s="23">
        <v>891899481</v>
      </c>
      <c r="E11" s="23">
        <v>0</v>
      </c>
      <c r="F11" s="23">
        <v>891899481</v>
      </c>
      <c r="G11" s="23">
        <v>489662213.73999995</v>
      </c>
      <c r="H11" s="23">
        <v>891899481</v>
      </c>
      <c r="I11" s="51">
        <f t="shared" si="0"/>
        <v>54.90105378141822</v>
      </c>
      <c r="J11" s="51">
        <f t="shared" si="1"/>
        <v>100</v>
      </c>
    </row>
    <row r="12" spans="1:10" ht="15">
      <c r="A12" s="21">
        <v>703</v>
      </c>
      <c r="B12" s="22"/>
      <c r="C12" s="22" t="s">
        <v>8</v>
      </c>
      <c r="D12" s="23">
        <f>D13+D14+D15</f>
        <v>191702016</v>
      </c>
      <c r="E12" s="23">
        <f>E13+E14+E15</f>
        <v>0</v>
      </c>
      <c r="F12" s="23">
        <f>F13+F14+F15</f>
        <v>191702016</v>
      </c>
      <c r="G12" s="23">
        <f>G13+G14+G15</f>
        <v>71655375.72</v>
      </c>
      <c r="H12" s="23">
        <f>H13+H14+H15</f>
        <v>191702016</v>
      </c>
      <c r="I12" s="51">
        <f t="shared" si="0"/>
        <v>37.3785196499968</v>
      </c>
      <c r="J12" s="51">
        <f t="shared" si="1"/>
        <v>100</v>
      </c>
    </row>
    <row r="13" spans="1:10" ht="15" outlineLevel="1">
      <c r="A13" s="21">
        <v>7030</v>
      </c>
      <c r="B13" s="22"/>
      <c r="C13" s="22" t="s">
        <v>87</v>
      </c>
      <c r="D13" s="23">
        <v>147354966</v>
      </c>
      <c r="E13" s="23">
        <v>0</v>
      </c>
      <c r="F13" s="23">
        <v>147354966</v>
      </c>
      <c r="G13" s="23">
        <v>42896135.769999996</v>
      </c>
      <c r="H13" s="23">
        <v>147354966</v>
      </c>
      <c r="I13" s="51">
        <f t="shared" si="0"/>
        <v>29.110750003498353</v>
      </c>
      <c r="J13" s="51">
        <f t="shared" si="1"/>
        <v>100</v>
      </c>
    </row>
    <row r="14" spans="1:10" ht="15" outlineLevel="1">
      <c r="A14" s="21">
        <v>7032</v>
      </c>
      <c r="B14" s="22"/>
      <c r="C14" s="22" t="s">
        <v>88</v>
      </c>
      <c r="D14" s="23">
        <v>2541132</v>
      </c>
      <c r="E14" s="23">
        <v>0</v>
      </c>
      <c r="F14" s="23">
        <v>2541132</v>
      </c>
      <c r="G14" s="23">
        <v>618690.51</v>
      </c>
      <c r="H14" s="23">
        <v>2541132</v>
      </c>
      <c r="I14" s="51">
        <f t="shared" si="0"/>
        <v>24.347043364925554</v>
      </c>
      <c r="J14" s="51">
        <f t="shared" si="1"/>
        <v>100</v>
      </c>
    </row>
    <row r="15" spans="1:10" ht="15" outlineLevel="1">
      <c r="A15" s="21">
        <v>7033</v>
      </c>
      <c r="B15" s="22"/>
      <c r="C15" s="22" t="s">
        <v>89</v>
      </c>
      <c r="D15" s="23">
        <v>41805918</v>
      </c>
      <c r="E15" s="23">
        <v>0</v>
      </c>
      <c r="F15" s="23">
        <v>41805918</v>
      </c>
      <c r="G15" s="23">
        <v>28140549.439999998</v>
      </c>
      <c r="H15" s="23">
        <v>41805918</v>
      </c>
      <c r="I15" s="51">
        <f t="shared" si="0"/>
        <v>67.31235859956477</v>
      </c>
      <c r="J15" s="51">
        <f t="shared" si="1"/>
        <v>100</v>
      </c>
    </row>
    <row r="16" spans="1:10" ht="15">
      <c r="A16" s="21">
        <v>704</v>
      </c>
      <c r="B16" s="22"/>
      <c r="C16" s="22" t="s">
        <v>9</v>
      </c>
      <c r="D16" s="23">
        <f>D17+D18</f>
        <v>155401623</v>
      </c>
      <c r="E16" s="23">
        <f>E17+E18</f>
        <v>-4437774</v>
      </c>
      <c r="F16" s="23">
        <f>F17+F18</f>
        <v>150963849</v>
      </c>
      <c r="G16" s="23">
        <f>G17+G18</f>
        <v>27350874.799999997</v>
      </c>
      <c r="H16" s="23">
        <f>H17+H18</f>
        <v>150963849</v>
      </c>
      <c r="I16" s="51">
        <f t="shared" si="0"/>
        <v>18.11749964059276</v>
      </c>
      <c r="J16" s="51">
        <f t="shared" si="1"/>
        <v>100</v>
      </c>
    </row>
    <row r="17" spans="1:10" ht="15" outlineLevel="1">
      <c r="A17" s="21">
        <v>7044</v>
      </c>
      <c r="B17" s="22"/>
      <c r="C17" s="22" t="s">
        <v>90</v>
      </c>
      <c r="D17" s="23">
        <v>4377417</v>
      </c>
      <c r="E17" s="23">
        <v>0</v>
      </c>
      <c r="F17" s="23">
        <v>4377417</v>
      </c>
      <c r="G17" s="23">
        <v>569474.65</v>
      </c>
      <c r="H17" s="23">
        <v>4377417</v>
      </c>
      <c r="I17" s="51">
        <f t="shared" si="0"/>
        <v>13.009376305707224</v>
      </c>
      <c r="J17" s="51">
        <f t="shared" si="1"/>
        <v>100</v>
      </c>
    </row>
    <row r="18" spans="1:10" ht="15" outlineLevel="1">
      <c r="A18" s="21">
        <v>7047</v>
      </c>
      <c r="B18" s="22"/>
      <c r="C18" s="22" t="s">
        <v>91</v>
      </c>
      <c r="D18" s="23">
        <v>151024206</v>
      </c>
      <c r="E18" s="23">
        <v>-4437774</v>
      </c>
      <c r="F18" s="23">
        <v>146586432</v>
      </c>
      <c r="G18" s="23">
        <v>26781400.15</v>
      </c>
      <c r="H18" s="23">
        <v>146586432</v>
      </c>
      <c r="I18" s="51">
        <f t="shared" si="0"/>
        <v>18.270040265391</v>
      </c>
      <c r="J18" s="51">
        <f t="shared" si="1"/>
        <v>100</v>
      </c>
    </row>
    <row r="19" spans="1:10" ht="15">
      <c r="A19" s="21">
        <v>706</v>
      </c>
      <c r="B19" s="22"/>
      <c r="C19" s="22" t="s">
        <v>21</v>
      </c>
      <c r="D19" s="23"/>
      <c r="E19" s="23"/>
      <c r="F19" s="23"/>
      <c r="G19" s="23"/>
      <c r="H19" s="23"/>
      <c r="I19" s="52" t="s">
        <v>150</v>
      </c>
      <c r="J19" s="52" t="s">
        <v>150</v>
      </c>
    </row>
    <row r="20" spans="1:10" ht="15.75">
      <c r="A20" s="36">
        <v>71</v>
      </c>
      <c r="B20" s="37"/>
      <c r="C20" s="37" t="s">
        <v>22</v>
      </c>
      <c r="D20" s="38">
        <f>+D21+D25+D27+D29+D31</f>
        <v>219993943</v>
      </c>
      <c r="E20" s="38">
        <f>+E21+E25+E27+E29+E31</f>
        <v>0</v>
      </c>
      <c r="F20" s="38">
        <f>+F21+F25+F27+F29+F31</f>
        <v>219993943</v>
      </c>
      <c r="G20" s="38">
        <f>+G21+G25+G27+G29+G31</f>
        <v>80957090.69</v>
      </c>
      <c r="H20" s="38">
        <f>+H21+H25+H27+H29+H31</f>
        <v>219993943</v>
      </c>
      <c r="I20" s="50">
        <f>IF(F20&lt;&gt;0,G20/F20*100,)</f>
        <v>36.79969074875848</v>
      </c>
      <c r="J20" s="50">
        <f>IF(F20&lt;&gt;0,H20/F20*100,)</f>
        <v>100</v>
      </c>
    </row>
    <row r="21" spans="1:10" ht="15">
      <c r="A21" s="21">
        <v>710</v>
      </c>
      <c r="B21" s="22"/>
      <c r="C21" s="22" t="s">
        <v>23</v>
      </c>
      <c r="D21" s="23">
        <f>D22+D23+D24</f>
        <v>116677960</v>
      </c>
      <c r="E21" s="23">
        <f>E22+E23+E24</f>
        <v>0</v>
      </c>
      <c r="F21" s="23">
        <f>F22+F23+F24</f>
        <v>116677960</v>
      </c>
      <c r="G21" s="23">
        <f>G22+G23+G24</f>
        <v>54910474.68000001</v>
      </c>
      <c r="H21" s="23">
        <f>H22+H23+H24</f>
        <v>116677960</v>
      </c>
      <c r="I21" s="51">
        <f>IF(F21&lt;&gt;0,G21/F21*100,)</f>
        <v>47.06156559473615</v>
      </c>
      <c r="J21" s="51">
        <f>IF(F21&lt;&gt;0,H21/F21*100,)</f>
        <v>100</v>
      </c>
    </row>
    <row r="22" spans="1:10" ht="15" outlineLevel="1">
      <c r="A22" s="21">
        <v>7100</v>
      </c>
      <c r="B22" s="22"/>
      <c r="C22" s="22" t="s">
        <v>92</v>
      </c>
      <c r="D22" s="23">
        <v>200000</v>
      </c>
      <c r="E22" s="23">
        <v>0</v>
      </c>
      <c r="F22" s="23">
        <v>200000</v>
      </c>
      <c r="G22" s="23">
        <v>0</v>
      </c>
      <c r="H22" s="23">
        <v>200000</v>
      </c>
      <c r="I22" s="52" t="s">
        <v>150</v>
      </c>
      <c r="J22" s="52" t="s">
        <v>150</v>
      </c>
    </row>
    <row r="23" spans="1:10" ht="15" outlineLevel="1">
      <c r="A23" s="21">
        <v>7102</v>
      </c>
      <c r="B23" s="22"/>
      <c r="C23" s="22" t="s">
        <v>93</v>
      </c>
      <c r="D23" s="23">
        <v>3144702</v>
      </c>
      <c r="E23" s="23">
        <v>0</v>
      </c>
      <c r="F23" s="23">
        <v>3144702</v>
      </c>
      <c r="G23" s="23">
        <v>648103.56</v>
      </c>
      <c r="H23" s="23">
        <v>3144702</v>
      </c>
      <c r="I23" s="51">
        <f aca="true" t="shared" si="2" ref="I23:I36">IF(F23&lt;&gt;0,G23/F23*100,)</f>
        <v>20.609379203498456</v>
      </c>
      <c r="J23" s="51">
        <f aca="true" t="shared" si="3" ref="J23:J36">IF(F23&lt;&gt;0,H23/F23*100,)</f>
        <v>100</v>
      </c>
    </row>
    <row r="24" spans="1:10" ht="15" outlineLevel="1">
      <c r="A24" s="21">
        <v>7103</v>
      </c>
      <c r="B24" s="22"/>
      <c r="C24" s="22" t="s">
        <v>94</v>
      </c>
      <c r="D24" s="23">
        <v>113333258</v>
      </c>
      <c r="E24" s="23">
        <v>0</v>
      </c>
      <c r="F24" s="23">
        <v>113333258</v>
      </c>
      <c r="G24" s="23">
        <v>54262371.120000005</v>
      </c>
      <c r="H24" s="23">
        <v>113333258</v>
      </c>
      <c r="I24" s="51">
        <f t="shared" si="2"/>
        <v>47.878594578124634</v>
      </c>
      <c r="J24" s="51">
        <f t="shared" si="3"/>
        <v>100</v>
      </c>
    </row>
    <row r="25" spans="1:10" ht="15">
      <c r="A25" s="21">
        <v>711</v>
      </c>
      <c r="B25" s="22"/>
      <c r="C25" s="22" t="s">
        <v>10</v>
      </c>
      <c r="D25" s="23">
        <f>D26</f>
        <v>8935905</v>
      </c>
      <c r="E25" s="23">
        <f>E26</f>
        <v>0</v>
      </c>
      <c r="F25" s="23">
        <f>F26</f>
        <v>8935905</v>
      </c>
      <c r="G25" s="23">
        <f>G26</f>
        <v>2559565.56</v>
      </c>
      <c r="H25" s="23">
        <f>H26</f>
        <v>8935905</v>
      </c>
      <c r="I25" s="51">
        <f t="shared" si="2"/>
        <v>28.643607558495752</v>
      </c>
      <c r="J25" s="51">
        <f t="shared" si="3"/>
        <v>100</v>
      </c>
    </row>
    <row r="26" spans="1:10" ht="15" outlineLevel="1">
      <c r="A26" s="21">
        <v>7111</v>
      </c>
      <c r="B26" s="22"/>
      <c r="C26" s="22" t="s">
        <v>95</v>
      </c>
      <c r="D26" s="23">
        <v>8935905</v>
      </c>
      <c r="E26" s="23">
        <v>0</v>
      </c>
      <c r="F26" s="23">
        <v>8935905</v>
      </c>
      <c r="G26" s="23">
        <v>2559565.56</v>
      </c>
      <c r="H26" s="23">
        <v>8935905</v>
      </c>
      <c r="I26" s="51">
        <f t="shared" si="2"/>
        <v>28.643607558495752</v>
      </c>
      <c r="J26" s="51">
        <f t="shared" si="3"/>
        <v>100</v>
      </c>
    </row>
    <row r="27" spans="1:10" ht="15">
      <c r="A27" s="21">
        <v>712</v>
      </c>
      <c r="B27" s="22"/>
      <c r="C27" s="22" t="s">
        <v>24</v>
      </c>
      <c r="D27" s="23">
        <f>D28</f>
        <v>3729183</v>
      </c>
      <c r="E27" s="23">
        <f>E28</f>
        <v>0</v>
      </c>
      <c r="F27" s="23">
        <f>F28</f>
        <v>3729183</v>
      </c>
      <c r="G27" s="23">
        <f>G28</f>
        <v>3382015.47</v>
      </c>
      <c r="H27" s="23">
        <f>H28</f>
        <v>3729183</v>
      </c>
      <c r="I27" s="51">
        <f t="shared" si="2"/>
        <v>90.69052041693851</v>
      </c>
      <c r="J27" s="51">
        <f t="shared" si="3"/>
        <v>100</v>
      </c>
    </row>
    <row r="28" spans="1:10" ht="15" outlineLevel="1">
      <c r="A28" s="21">
        <v>7120</v>
      </c>
      <c r="B28" s="22"/>
      <c r="C28" s="22" t="s">
        <v>96</v>
      </c>
      <c r="D28" s="23">
        <v>3729183</v>
      </c>
      <c r="E28" s="23">
        <v>0</v>
      </c>
      <c r="F28" s="23">
        <v>3729183</v>
      </c>
      <c r="G28" s="23">
        <v>3382015.47</v>
      </c>
      <c r="H28" s="23">
        <v>3729183</v>
      </c>
      <c r="I28" s="51">
        <f t="shared" si="2"/>
        <v>90.69052041693851</v>
      </c>
      <c r="J28" s="51">
        <f t="shared" si="3"/>
        <v>100</v>
      </c>
    </row>
    <row r="29" spans="1:10" ht="15">
      <c r="A29" s="21">
        <v>713</v>
      </c>
      <c r="B29" s="22"/>
      <c r="C29" s="22" t="s">
        <v>11</v>
      </c>
      <c r="D29" s="23">
        <f>D30</f>
        <v>6500000</v>
      </c>
      <c r="E29" s="23">
        <f>E30</f>
        <v>0</v>
      </c>
      <c r="F29" s="23">
        <f>F30</f>
        <v>6500000</v>
      </c>
      <c r="G29" s="23">
        <f>G30</f>
        <v>3151042.89</v>
      </c>
      <c r="H29" s="23">
        <f>H30</f>
        <v>6500000</v>
      </c>
      <c r="I29" s="51">
        <f t="shared" si="2"/>
        <v>48.47758292307692</v>
      </c>
      <c r="J29" s="51">
        <f t="shared" si="3"/>
        <v>100</v>
      </c>
    </row>
    <row r="30" spans="1:10" ht="15" outlineLevel="1">
      <c r="A30" s="21">
        <v>7130</v>
      </c>
      <c r="B30" s="22"/>
      <c r="C30" s="22" t="s">
        <v>11</v>
      </c>
      <c r="D30" s="23">
        <v>6500000</v>
      </c>
      <c r="E30" s="23">
        <v>0</v>
      </c>
      <c r="F30" s="23">
        <v>6500000</v>
      </c>
      <c r="G30" s="23">
        <v>3151042.89</v>
      </c>
      <c r="H30" s="23">
        <v>6500000</v>
      </c>
      <c r="I30" s="51">
        <f t="shared" si="2"/>
        <v>48.47758292307692</v>
      </c>
      <c r="J30" s="51">
        <f t="shared" si="3"/>
        <v>100</v>
      </c>
    </row>
    <row r="31" spans="1:10" ht="15">
      <c r="A31" s="21">
        <v>714</v>
      </c>
      <c r="B31" s="22"/>
      <c r="C31" s="22" t="s">
        <v>12</v>
      </c>
      <c r="D31" s="23">
        <f>D32</f>
        <v>84150895</v>
      </c>
      <c r="E31" s="23">
        <f>E32</f>
        <v>0</v>
      </c>
      <c r="F31" s="23">
        <f>F32</f>
        <v>84150895</v>
      </c>
      <c r="G31" s="23">
        <f>G32</f>
        <v>16953992.089999996</v>
      </c>
      <c r="H31" s="23">
        <f>H32</f>
        <v>84150895</v>
      </c>
      <c r="I31" s="51">
        <f t="shared" si="2"/>
        <v>20.14713223192694</v>
      </c>
      <c r="J31" s="51">
        <f t="shared" si="3"/>
        <v>100</v>
      </c>
    </row>
    <row r="32" spans="1:10" ht="15" outlineLevel="1">
      <c r="A32" s="21">
        <v>7141</v>
      </c>
      <c r="B32" s="22"/>
      <c r="C32" s="22" t="s">
        <v>12</v>
      </c>
      <c r="D32" s="23">
        <v>84150895</v>
      </c>
      <c r="E32" s="23">
        <v>0</v>
      </c>
      <c r="F32" s="23">
        <v>84150895</v>
      </c>
      <c r="G32" s="23">
        <v>16953992.089999996</v>
      </c>
      <c r="H32" s="23">
        <v>84150895</v>
      </c>
      <c r="I32" s="51">
        <f t="shared" si="2"/>
        <v>20.14713223192694</v>
      </c>
      <c r="J32" s="51">
        <f t="shared" si="3"/>
        <v>100</v>
      </c>
    </row>
    <row r="33" spans="1:10" ht="15.75">
      <c r="A33" s="36">
        <v>72</v>
      </c>
      <c r="B33" s="37" t="s">
        <v>25</v>
      </c>
      <c r="C33" s="37" t="s">
        <v>26</v>
      </c>
      <c r="D33" s="38">
        <f>+D34+D37+D38</f>
        <v>142036255.39</v>
      </c>
      <c r="E33" s="38">
        <f>+E34+E37+E38</f>
        <v>0</v>
      </c>
      <c r="F33" s="38">
        <f>+F34+F37+F38</f>
        <v>142036255.39</v>
      </c>
      <c r="G33" s="38">
        <f>+G34+G37+G38</f>
        <v>9664906.29</v>
      </c>
      <c r="H33" s="38">
        <f>+H34+H37+H38</f>
        <v>142036255</v>
      </c>
      <c r="I33" s="50">
        <f t="shared" si="2"/>
        <v>6.804534703806654</v>
      </c>
      <c r="J33" s="50">
        <f t="shared" si="3"/>
        <v>99.99999972542223</v>
      </c>
    </row>
    <row r="34" spans="1:10" ht="15">
      <c r="A34" s="21">
        <v>720</v>
      </c>
      <c r="B34" s="22"/>
      <c r="C34" s="22" t="s">
        <v>13</v>
      </c>
      <c r="D34" s="23">
        <f>D35+D36</f>
        <v>37328915</v>
      </c>
      <c r="E34" s="23">
        <f>E35+E36</f>
        <v>0</v>
      </c>
      <c r="F34" s="23">
        <f>F35+F36</f>
        <v>37328915</v>
      </c>
      <c r="G34" s="23">
        <f>G35+G36</f>
        <v>7098408.87</v>
      </c>
      <c r="H34" s="23">
        <f>H35+H36</f>
        <v>37328915</v>
      </c>
      <c r="I34" s="51">
        <f t="shared" si="2"/>
        <v>19.015845678879227</v>
      </c>
      <c r="J34" s="51">
        <f t="shared" si="3"/>
        <v>100</v>
      </c>
    </row>
    <row r="35" spans="1:10" ht="15" outlineLevel="1">
      <c r="A35" s="21">
        <v>7200</v>
      </c>
      <c r="B35" s="22"/>
      <c r="C35" s="22" t="s">
        <v>97</v>
      </c>
      <c r="D35" s="23">
        <v>37228915</v>
      </c>
      <c r="E35" s="23">
        <v>0</v>
      </c>
      <c r="F35" s="23">
        <v>37228915</v>
      </c>
      <c r="G35" s="23">
        <v>7096742.2</v>
      </c>
      <c r="H35" s="23">
        <v>37228915</v>
      </c>
      <c r="I35" s="51">
        <f t="shared" si="2"/>
        <v>19.06244702538336</v>
      </c>
      <c r="J35" s="51">
        <f t="shared" si="3"/>
        <v>100</v>
      </c>
    </row>
    <row r="36" spans="1:10" ht="15" outlineLevel="1">
      <c r="A36" s="21">
        <v>7202</v>
      </c>
      <c r="B36" s="22"/>
      <c r="C36" s="22" t="s">
        <v>98</v>
      </c>
      <c r="D36" s="23">
        <v>100000</v>
      </c>
      <c r="E36" s="23">
        <v>0</v>
      </c>
      <c r="F36" s="23">
        <v>100000</v>
      </c>
      <c r="G36" s="23">
        <v>1666.67</v>
      </c>
      <c r="H36" s="23">
        <v>100000</v>
      </c>
      <c r="I36" s="51">
        <f t="shared" si="2"/>
        <v>1.6666699999999999</v>
      </c>
      <c r="J36" s="51">
        <f t="shared" si="3"/>
        <v>100</v>
      </c>
    </row>
    <row r="37" spans="1:10" ht="15">
      <c r="A37" s="21">
        <v>721</v>
      </c>
      <c r="B37" s="22"/>
      <c r="C37" s="22" t="s">
        <v>27</v>
      </c>
      <c r="D37" s="23"/>
      <c r="E37" s="23"/>
      <c r="F37" s="23"/>
      <c r="G37" s="23"/>
      <c r="H37" s="23"/>
      <c r="I37" s="52" t="s">
        <v>150</v>
      </c>
      <c r="J37" s="52" t="s">
        <v>150</v>
      </c>
    </row>
    <row r="38" spans="1:10" ht="30">
      <c r="A38" s="21">
        <v>722</v>
      </c>
      <c r="B38" s="22"/>
      <c r="C38" s="26" t="s">
        <v>28</v>
      </c>
      <c r="D38" s="23">
        <f>D39+D40</f>
        <v>104707340.39</v>
      </c>
      <c r="E38" s="23">
        <f>E39+E40</f>
        <v>0</v>
      </c>
      <c r="F38" s="23">
        <f>F39+F40</f>
        <v>104707340.39</v>
      </c>
      <c r="G38" s="23">
        <f>G39+G40</f>
        <v>2566497.42</v>
      </c>
      <c r="H38" s="23">
        <f>H39+H40</f>
        <v>104707340</v>
      </c>
      <c r="I38" s="51">
        <f>IF(F38&lt;&gt;0,G38/F38*100,)</f>
        <v>2.451115089391681</v>
      </c>
      <c r="J38" s="51">
        <f>IF(F38&lt;&gt;0,H38/F38*100,)</f>
        <v>99.99999962753327</v>
      </c>
    </row>
    <row r="39" spans="1:10" ht="15" outlineLevel="1">
      <c r="A39" s="21">
        <v>7220</v>
      </c>
      <c r="B39" s="22"/>
      <c r="C39" s="26" t="s">
        <v>99</v>
      </c>
      <c r="D39" s="23">
        <v>6195697</v>
      </c>
      <c r="E39" s="23">
        <v>0</v>
      </c>
      <c r="F39" s="23">
        <v>6195697</v>
      </c>
      <c r="G39" s="23">
        <v>2449747.42</v>
      </c>
      <c r="H39" s="23">
        <v>8195697</v>
      </c>
      <c r="I39" s="51">
        <f>IF(F39&lt;&gt;0,G39/F39*100,)</f>
        <v>39.53949684757018</v>
      </c>
      <c r="J39" s="51">
        <f>IF(F39&lt;&gt;0,H39/F39*100,)</f>
        <v>132.2804682023669</v>
      </c>
    </row>
    <row r="40" spans="1:10" ht="15" outlineLevel="1">
      <c r="A40" s="21">
        <v>7221</v>
      </c>
      <c r="B40" s="22"/>
      <c r="C40" s="26" t="s">
        <v>100</v>
      </c>
      <c r="D40" s="23">
        <v>98511643.39</v>
      </c>
      <c r="E40" s="23">
        <v>0</v>
      </c>
      <c r="F40" s="23">
        <v>98511643.39</v>
      </c>
      <c r="G40" s="23">
        <v>116750</v>
      </c>
      <c r="H40" s="23">
        <v>96511643</v>
      </c>
      <c r="I40" s="51">
        <f>IF(F40&lt;&gt;0,G40/F40*100,)</f>
        <v>0.11851390960741133</v>
      </c>
      <c r="J40" s="51">
        <f>IF(F40&lt;&gt;0,H40/F40*100,)</f>
        <v>97.96978273717133</v>
      </c>
    </row>
    <row r="41" spans="1:10" ht="15.75">
      <c r="A41" s="36">
        <v>73</v>
      </c>
      <c r="B41" s="37" t="s">
        <v>19</v>
      </c>
      <c r="C41" s="37" t="s">
        <v>29</v>
      </c>
      <c r="D41" s="38">
        <f>+D42+D44</f>
        <v>54000000</v>
      </c>
      <c r="E41" s="38">
        <f>+E42+E44</f>
        <v>0</v>
      </c>
      <c r="F41" s="38">
        <f>+F42+F44</f>
        <v>54000000</v>
      </c>
      <c r="G41" s="38">
        <f>+G42+G44</f>
        <v>0</v>
      </c>
      <c r="H41" s="38">
        <f>+H42+H44</f>
        <v>54000000</v>
      </c>
      <c r="I41" s="53" t="s">
        <v>150</v>
      </c>
      <c r="J41" s="53" t="s">
        <v>150</v>
      </c>
    </row>
    <row r="42" spans="1:10" ht="15">
      <c r="A42" s="21">
        <v>730</v>
      </c>
      <c r="B42" s="22"/>
      <c r="C42" s="22" t="s">
        <v>30</v>
      </c>
      <c r="D42" s="23"/>
      <c r="E42" s="23"/>
      <c r="F42" s="23"/>
      <c r="G42" s="23"/>
      <c r="H42" s="23"/>
      <c r="I42" s="52" t="s">
        <v>150</v>
      </c>
      <c r="J42" s="52" t="s">
        <v>150</v>
      </c>
    </row>
    <row r="43" spans="1:10" ht="12.75" hidden="1">
      <c r="A43" s="16">
        <v>730100</v>
      </c>
      <c r="B43" s="20"/>
      <c r="C43" s="20" t="s">
        <v>31</v>
      </c>
      <c r="D43" s="24"/>
      <c r="E43" s="24"/>
      <c r="F43" s="24"/>
      <c r="G43" s="24"/>
      <c r="H43" s="24"/>
      <c r="I43" s="54" t="s">
        <v>150</v>
      </c>
      <c r="J43" s="54" t="s">
        <v>150</v>
      </c>
    </row>
    <row r="44" spans="1:10" ht="15">
      <c r="A44" s="21">
        <v>731</v>
      </c>
      <c r="B44" s="22"/>
      <c r="C44" s="22" t="s">
        <v>14</v>
      </c>
      <c r="D44" s="23">
        <f>D45</f>
        <v>54000000</v>
      </c>
      <c r="E44" s="23">
        <f>E45</f>
        <v>0</v>
      </c>
      <c r="F44" s="23">
        <f>F45</f>
        <v>54000000</v>
      </c>
      <c r="G44" s="23">
        <f>G45</f>
        <v>0</v>
      </c>
      <c r="H44" s="23">
        <f>H45</f>
        <v>54000000</v>
      </c>
      <c r="I44" s="52" t="s">
        <v>150</v>
      </c>
      <c r="J44" s="52" t="s">
        <v>150</v>
      </c>
    </row>
    <row r="45" spans="1:10" ht="15" outlineLevel="1">
      <c r="A45" s="21">
        <v>7311</v>
      </c>
      <c r="B45" s="22"/>
      <c r="C45" s="22" t="s">
        <v>101</v>
      </c>
      <c r="D45" s="23">
        <v>54000000</v>
      </c>
      <c r="E45" s="23">
        <v>0</v>
      </c>
      <c r="F45" s="23">
        <v>54000000</v>
      </c>
      <c r="G45" s="23">
        <v>0</v>
      </c>
      <c r="H45" s="23">
        <v>54000000</v>
      </c>
      <c r="I45" s="52" t="s">
        <v>150</v>
      </c>
      <c r="J45" s="52" t="s">
        <v>150</v>
      </c>
    </row>
    <row r="46" spans="1:10" ht="15.75">
      <c r="A46" s="36">
        <v>74</v>
      </c>
      <c r="B46" s="37" t="s">
        <v>19</v>
      </c>
      <c r="C46" s="37" t="s">
        <v>32</v>
      </c>
      <c r="D46" s="38">
        <f>D47+D50</f>
        <v>1224964294</v>
      </c>
      <c r="E46" s="38">
        <f>E47+E50</f>
        <v>4437774</v>
      </c>
      <c r="F46" s="38">
        <f>F47+F50</f>
        <v>1229402068</v>
      </c>
      <c r="G46" s="38">
        <f>G47+G50</f>
        <v>267894394</v>
      </c>
      <c r="H46" s="38">
        <f>H47+H50</f>
        <v>1229402068</v>
      </c>
      <c r="I46" s="50">
        <f>IF(F46&lt;&gt;0,G46/F46*100,)</f>
        <v>21.790624969080497</v>
      </c>
      <c r="J46" s="50">
        <f>IF(F46&lt;&gt;0,H46/F46*100,)</f>
        <v>100</v>
      </c>
    </row>
    <row r="47" spans="1:10" ht="33" customHeight="1">
      <c r="A47" s="21">
        <v>740</v>
      </c>
      <c r="B47" s="22"/>
      <c r="C47" s="26" t="s">
        <v>15</v>
      </c>
      <c r="D47" s="23">
        <f>D48+D49</f>
        <v>1174964294</v>
      </c>
      <c r="E47" s="23">
        <f>E48+E49</f>
        <v>4437774</v>
      </c>
      <c r="F47" s="23">
        <f>F48+F49</f>
        <v>1179402068</v>
      </c>
      <c r="G47" s="23">
        <f>G48+G49</f>
        <v>267894394</v>
      </c>
      <c r="H47" s="23">
        <f>H48+H49</f>
        <v>1179402068</v>
      </c>
      <c r="I47" s="51">
        <f>IF(F47&lt;&gt;0,G47/F47*100,)</f>
        <v>22.714424645217765</v>
      </c>
      <c r="J47" s="51">
        <f>IF(F47&lt;&gt;0,H47/F47*100,)</f>
        <v>100</v>
      </c>
    </row>
    <row r="48" spans="1:10" ht="33" customHeight="1" outlineLevel="1">
      <c r="A48" s="21">
        <v>7400</v>
      </c>
      <c r="B48" s="22"/>
      <c r="C48" s="26" t="s">
        <v>102</v>
      </c>
      <c r="D48" s="23">
        <v>1172964294</v>
      </c>
      <c r="E48" s="23">
        <v>4437774</v>
      </c>
      <c r="F48" s="23">
        <v>1177402068</v>
      </c>
      <c r="G48" s="23">
        <v>267894394</v>
      </c>
      <c r="H48" s="23">
        <v>1177402068</v>
      </c>
      <c r="I48" s="51">
        <f>IF(F48&lt;&gt;0,G48/F48*100,)</f>
        <v>22.75300861795327</v>
      </c>
      <c r="J48" s="51">
        <f>IF(F48&lt;&gt;0,H48/F48*100,)</f>
        <v>100</v>
      </c>
    </row>
    <row r="49" spans="1:10" ht="15.75" customHeight="1" outlineLevel="1">
      <c r="A49" s="21">
        <v>7401</v>
      </c>
      <c r="B49" s="22"/>
      <c r="C49" s="26" t="s">
        <v>103</v>
      </c>
      <c r="D49" s="23">
        <v>2000000</v>
      </c>
      <c r="E49" s="23">
        <v>0</v>
      </c>
      <c r="F49" s="23">
        <v>2000000</v>
      </c>
      <c r="G49" s="23">
        <v>0</v>
      </c>
      <c r="H49" s="23">
        <v>2000000</v>
      </c>
      <c r="I49" s="52" t="s">
        <v>150</v>
      </c>
      <c r="J49" s="52" t="s">
        <v>150</v>
      </c>
    </row>
    <row r="50" spans="1:10" ht="30.75" customHeight="1">
      <c r="A50" s="21">
        <v>741</v>
      </c>
      <c r="B50" s="22"/>
      <c r="C50" s="26" t="s">
        <v>77</v>
      </c>
      <c r="D50" s="23">
        <f>D51</f>
        <v>50000000</v>
      </c>
      <c r="E50" s="23">
        <f>E51</f>
        <v>0</v>
      </c>
      <c r="F50" s="23">
        <f>F51</f>
        <v>50000000</v>
      </c>
      <c r="G50" s="23">
        <f>G51</f>
        <v>0</v>
      </c>
      <c r="H50" s="23">
        <f>H51</f>
        <v>50000000</v>
      </c>
      <c r="I50" s="52" t="s">
        <v>150</v>
      </c>
      <c r="J50" s="52" t="s">
        <v>150</v>
      </c>
    </row>
    <row r="51" spans="1:10" ht="33" customHeight="1" outlineLevel="1">
      <c r="A51" s="21">
        <v>7416</v>
      </c>
      <c r="B51" s="22"/>
      <c r="C51" s="26" t="s">
        <v>104</v>
      </c>
      <c r="D51" s="23">
        <v>50000000</v>
      </c>
      <c r="E51" s="23">
        <v>0</v>
      </c>
      <c r="F51" s="23">
        <v>50000000</v>
      </c>
      <c r="G51" s="23">
        <v>0</v>
      </c>
      <c r="H51" s="23">
        <v>50000000</v>
      </c>
      <c r="I51" s="52" t="s">
        <v>150</v>
      </c>
      <c r="J51" s="52" t="s">
        <v>150</v>
      </c>
    </row>
    <row r="52" spans="1:10" ht="18">
      <c r="A52" s="16" t="s">
        <v>17</v>
      </c>
      <c r="B52" s="27" t="s">
        <v>1</v>
      </c>
      <c r="C52" s="27" t="s">
        <v>33</v>
      </c>
      <c r="D52" s="39">
        <f>D53+D83+D97+D107</f>
        <v>3303559283.4300003</v>
      </c>
      <c r="E52" s="39">
        <f>E53+E83+E97+E107</f>
        <v>0</v>
      </c>
      <c r="F52" s="39">
        <f>F53+F83+F97+F107</f>
        <v>3303559283.43</v>
      </c>
      <c r="G52" s="39">
        <f>G53+G83+G97+G107</f>
        <v>1031473345.3600001</v>
      </c>
      <c r="H52" s="39">
        <f>H53+H83+H97+H107</f>
        <v>3303559283</v>
      </c>
      <c r="I52" s="55">
        <f aca="true" t="shared" si="4" ref="I52:I59">IF(F52&lt;&gt;0,G52/F52*100,)</f>
        <v>31.223091728175316</v>
      </c>
      <c r="J52" s="55">
        <f aca="true" t="shared" si="5" ref="J52:J59">IF(F52&lt;&gt;0,H52/F52*100,)</f>
        <v>99.99999998698374</v>
      </c>
    </row>
    <row r="53" spans="1:10" ht="15.75">
      <c r="A53" s="36">
        <v>40</v>
      </c>
      <c r="B53" s="37" t="s">
        <v>25</v>
      </c>
      <c r="C53" s="37" t="s">
        <v>34</v>
      </c>
      <c r="D53" s="38">
        <f>+D54+D61+D67+D78+D80</f>
        <v>731833275.7</v>
      </c>
      <c r="E53" s="38">
        <f>+E54+E61+E67+E78+E80</f>
        <v>50060000</v>
      </c>
      <c r="F53" s="38">
        <f>+F54+F61+F67+F78+F80</f>
        <v>781893275.6999999</v>
      </c>
      <c r="G53" s="38">
        <f>+G54+G61+G67+G78+G80</f>
        <v>434753682.91</v>
      </c>
      <c r="H53" s="38">
        <f>+H54+H61+H67+H78+H80</f>
        <v>781893275</v>
      </c>
      <c r="I53" s="50">
        <f t="shared" si="4"/>
        <v>55.60268855372637</v>
      </c>
      <c r="J53" s="50">
        <f t="shared" si="5"/>
        <v>99.99999991047372</v>
      </c>
    </row>
    <row r="54" spans="1:10" ht="15">
      <c r="A54" s="21">
        <v>400</v>
      </c>
      <c r="B54" s="22"/>
      <c r="C54" s="22" t="s">
        <v>35</v>
      </c>
      <c r="D54" s="25">
        <f>D55+D56+D57+D58+D59+D60</f>
        <v>148966314.51000002</v>
      </c>
      <c r="E54" s="25">
        <f>E55+E56+E57+E58+E59+E60</f>
        <v>-5246000</v>
      </c>
      <c r="F54" s="25">
        <f>F55+F56+F57+F58+F59+F60</f>
        <v>143720314.51000002</v>
      </c>
      <c r="G54" s="25">
        <f>G55+G56+G57+G58+G59+G60</f>
        <v>71860455.85</v>
      </c>
      <c r="H54" s="25">
        <f>H55+H56+H57+H58+H59+H60</f>
        <v>143720314</v>
      </c>
      <c r="I54" s="56">
        <f t="shared" si="4"/>
        <v>50.00020776116515</v>
      </c>
      <c r="J54" s="56">
        <f t="shared" si="5"/>
        <v>99.9999996451441</v>
      </c>
    </row>
    <row r="55" spans="1:10" ht="15" outlineLevel="1">
      <c r="A55" s="21">
        <v>4000</v>
      </c>
      <c r="B55" s="22"/>
      <c r="C55" s="22" t="s">
        <v>105</v>
      </c>
      <c r="D55" s="25">
        <v>123793253.23</v>
      </c>
      <c r="E55" s="25">
        <v>-5250200</v>
      </c>
      <c r="F55" s="25">
        <v>118543053.23</v>
      </c>
      <c r="G55" s="25">
        <v>57054675.349999994</v>
      </c>
      <c r="H55" s="25">
        <v>118543053</v>
      </c>
      <c r="I55" s="56">
        <f t="shared" si="4"/>
        <v>48.129918873694926</v>
      </c>
      <c r="J55" s="56">
        <f t="shared" si="5"/>
        <v>99.99999980597765</v>
      </c>
    </row>
    <row r="56" spans="1:10" ht="15" outlineLevel="1">
      <c r="A56" s="21">
        <v>4001</v>
      </c>
      <c r="B56" s="22"/>
      <c r="C56" s="22" t="s">
        <v>106</v>
      </c>
      <c r="D56" s="25">
        <v>4733671</v>
      </c>
      <c r="E56" s="25">
        <v>4200</v>
      </c>
      <c r="F56" s="25">
        <v>4737871</v>
      </c>
      <c r="G56" s="25">
        <v>4395500</v>
      </c>
      <c r="H56" s="25">
        <v>4737871</v>
      </c>
      <c r="I56" s="56">
        <f t="shared" si="4"/>
        <v>92.7737374023058</v>
      </c>
      <c r="J56" s="56">
        <f t="shared" si="5"/>
        <v>100</v>
      </c>
    </row>
    <row r="57" spans="1:10" ht="15" outlineLevel="1">
      <c r="A57" s="21">
        <v>4002</v>
      </c>
      <c r="B57" s="22"/>
      <c r="C57" s="22" t="s">
        <v>107</v>
      </c>
      <c r="D57" s="25">
        <v>12893143</v>
      </c>
      <c r="E57" s="25">
        <v>0</v>
      </c>
      <c r="F57" s="25">
        <v>12893143</v>
      </c>
      <c r="G57" s="25">
        <v>7080208</v>
      </c>
      <c r="H57" s="25">
        <v>12893143</v>
      </c>
      <c r="I57" s="56">
        <f t="shared" si="4"/>
        <v>54.91452316940874</v>
      </c>
      <c r="J57" s="56">
        <f t="shared" si="5"/>
        <v>100</v>
      </c>
    </row>
    <row r="58" spans="1:10" ht="15" outlineLevel="1">
      <c r="A58" s="21">
        <v>4003</v>
      </c>
      <c r="B58" s="22"/>
      <c r="C58" s="22" t="s">
        <v>108</v>
      </c>
      <c r="D58" s="25">
        <v>5541108.02</v>
      </c>
      <c r="E58" s="25">
        <v>0</v>
      </c>
      <c r="F58" s="25">
        <v>5541108.02</v>
      </c>
      <c r="G58" s="25">
        <v>2875279.3</v>
      </c>
      <c r="H58" s="25">
        <v>5541108</v>
      </c>
      <c r="I58" s="56">
        <f t="shared" si="4"/>
        <v>51.889970194084036</v>
      </c>
      <c r="J58" s="56">
        <f t="shared" si="5"/>
        <v>99.99999963906137</v>
      </c>
    </row>
    <row r="59" spans="1:10" ht="15" outlineLevel="1">
      <c r="A59" s="21">
        <v>4004</v>
      </c>
      <c r="B59" s="22"/>
      <c r="C59" s="22" t="s">
        <v>109</v>
      </c>
      <c r="D59" s="25">
        <v>1875139.26</v>
      </c>
      <c r="E59" s="25">
        <v>0</v>
      </c>
      <c r="F59" s="25">
        <v>1875139.26</v>
      </c>
      <c r="G59" s="25">
        <v>454793.2</v>
      </c>
      <c r="H59" s="25">
        <v>1875139</v>
      </c>
      <c r="I59" s="56">
        <f t="shared" si="4"/>
        <v>24.253835952429476</v>
      </c>
      <c r="J59" s="56">
        <f t="shared" si="5"/>
        <v>99.99998613436316</v>
      </c>
    </row>
    <row r="60" spans="1:10" ht="15" outlineLevel="1">
      <c r="A60" s="21">
        <v>4009</v>
      </c>
      <c r="B60" s="22"/>
      <c r="C60" s="22" t="s">
        <v>110</v>
      </c>
      <c r="D60" s="25">
        <v>130000</v>
      </c>
      <c r="E60" s="25">
        <v>0</v>
      </c>
      <c r="F60" s="25">
        <v>130000</v>
      </c>
      <c r="G60" s="25">
        <v>0</v>
      </c>
      <c r="H60" s="25">
        <v>130000</v>
      </c>
      <c r="I60" s="57" t="s">
        <v>150</v>
      </c>
      <c r="J60" s="57" t="s">
        <v>150</v>
      </c>
    </row>
    <row r="61" spans="1:10" ht="15">
      <c r="A61" s="21">
        <v>401</v>
      </c>
      <c r="B61" s="22"/>
      <c r="C61" s="22" t="s">
        <v>36</v>
      </c>
      <c r="D61" s="25">
        <f>D62+D63+D64+D65+D66</f>
        <v>25646909.830000002</v>
      </c>
      <c r="E61" s="25">
        <f>E62+E63+E64+E65+E66</f>
        <v>650200</v>
      </c>
      <c r="F61" s="25">
        <f>F62+F63+F64+F65+F66</f>
        <v>26297109.830000002</v>
      </c>
      <c r="G61" s="25">
        <f>G62+G63+G64+G65+G66</f>
        <v>13191439.96</v>
      </c>
      <c r="H61" s="25">
        <f>H62+H63+H64+H65+H66</f>
        <v>26297109</v>
      </c>
      <c r="I61" s="56">
        <f aca="true" t="shared" si="6" ref="I61:I80">IF(F61&lt;&gt;0,G61/F61*100,)</f>
        <v>50.16307892873869</v>
      </c>
      <c r="J61" s="56">
        <f aca="true" t="shared" si="7" ref="J61:J80">IF(F61&lt;&gt;0,H61/F61*100,)</f>
        <v>99.9999968437596</v>
      </c>
    </row>
    <row r="62" spans="1:10" ht="15" outlineLevel="1">
      <c r="A62" s="21">
        <v>4010</v>
      </c>
      <c r="B62" s="22"/>
      <c r="C62" s="22" t="s">
        <v>111</v>
      </c>
      <c r="D62" s="25">
        <v>13717046.18</v>
      </c>
      <c r="E62" s="25">
        <v>649000</v>
      </c>
      <c r="F62" s="25">
        <v>14366046.18</v>
      </c>
      <c r="G62" s="25">
        <v>7744688.990000001</v>
      </c>
      <c r="H62" s="25">
        <v>14366046</v>
      </c>
      <c r="I62" s="56">
        <f t="shared" si="6"/>
        <v>53.909676280881904</v>
      </c>
      <c r="J62" s="56">
        <f t="shared" si="7"/>
        <v>99.99999874704567</v>
      </c>
    </row>
    <row r="63" spans="1:10" ht="15" outlineLevel="1">
      <c r="A63" s="21">
        <v>4011</v>
      </c>
      <c r="B63" s="22"/>
      <c r="C63" s="22" t="s">
        <v>112</v>
      </c>
      <c r="D63" s="25">
        <v>9851740.84</v>
      </c>
      <c r="E63" s="25">
        <v>0</v>
      </c>
      <c r="F63" s="25">
        <v>9851740.84</v>
      </c>
      <c r="G63" s="25">
        <v>4284686.95</v>
      </c>
      <c r="H63" s="25">
        <v>9851740</v>
      </c>
      <c r="I63" s="56">
        <f t="shared" si="6"/>
        <v>43.49167339647558</v>
      </c>
      <c r="J63" s="56">
        <f t="shared" si="7"/>
        <v>99.99999147358814</v>
      </c>
    </row>
    <row r="64" spans="1:10" ht="15" outlineLevel="1">
      <c r="A64" s="21">
        <v>4012</v>
      </c>
      <c r="B64" s="22"/>
      <c r="C64" s="22" t="s">
        <v>113</v>
      </c>
      <c r="D64" s="25">
        <v>91402.51</v>
      </c>
      <c r="E64" s="25">
        <v>0</v>
      </c>
      <c r="F64" s="25">
        <v>91402.51</v>
      </c>
      <c r="G64" s="25">
        <v>40618.08</v>
      </c>
      <c r="H64" s="25">
        <v>91403</v>
      </c>
      <c r="I64" s="56">
        <f t="shared" si="6"/>
        <v>44.43869211031514</v>
      </c>
      <c r="J64" s="56">
        <f t="shared" si="7"/>
        <v>100.00053609031087</v>
      </c>
    </row>
    <row r="65" spans="1:10" ht="15" outlineLevel="1">
      <c r="A65" s="21">
        <v>4013</v>
      </c>
      <c r="B65" s="22"/>
      <c r="C65" s="22" t="s">
        <v>114</v>
      </c>
      <c r="D65" s="25">
        <v>152328</v>
      </c>
      <c r="E65" s="25">
        <v>1200</v>
      </c>
      <c r="F65" s="25">
        <v>153528</v>
      </c>
      <c r="G65" s="25">
        <v>81405.37</v>
      </c>
      <c r="H65" s="25">
        <v>153528</v>
      </c>
      <c r="I65" s="56">
        <f t="shared" si="6"/>
        <v>53.02314235839716</v>
      </c>
      <c r="J65" s="56">
        <f t="shared" si="7"/>
        <v>100</v>
      </c>
    </row>
    <row r="66" spans="1:10" ht="15" outlineLevel="1">
      <c r="A66" s="21">
        <v>4015</v>
      </c>
      <c r="B66" s="22"/>
      <c r="C66" s="22" t="s">
        <v>115</v>
      </c>
      <c r="D66" s="25">
        <v>1834392.3</v>
      </c>
      <c r="E66" s="25">
        <v>0</v>
      </c>
      <c r="F66" s="25">
        <v>1834392.3</v>
      </c>
      <c r="G66" s="25">
        <v>1040040.57</v>
      </c>
      <c r="H66" s="25">
        <v>1834392</v>
      </c>
      <c r="I66" s="56">
        <f t="shared" si="6"/>
        <v>56.696736570470776</v>
      </c>
      <c r="J66" s="56">
        <f t="shared" si="7"/>
        <v>99.9999836458101</v>
      </c>
    </row>
    <row r="67" spans="1:10" ht="15">
      <c r="A67" s="21">
        <v>402</v>
      </c>
      <c r="B67" s="22"/>
      <c r="C67" s="22" t="s">
        <v>37</v>
      </c>
      <c r="D67" s="23">
        <f>D68+D69+D70+D71+D72+D73+D74+D75+D76+D77</f>
        <v>533042265.35999995</v>
      </c>
      <c r="E67" s="23">
        <f>E68+E69+E70+E71+E72+E73+E74+E75+E76+E77</f>
        <v>54660800</v>
      </c>
      <c r="F67" s="23">
        <f>F68+F69+F70+F71+F72+F73+F74+F75+F76+F77</f>
        <v>587703065.3599999</v>
      </c>
      <c r="G67" s="23">
        <f>G68+G69+G70+G71+G72+G73+G74+G75+G76+G77</f>
        <v>347924512.87</v>
      </c>
      <c r="H67" s="23">
        <f>H68+H69+H70+H71+H72+H73+H74+H75+H76+H77</f>
        <v>587703066</v>
      </c>
      <c r="I67" s="51">
        <f t="shared" si="6"/>
        <v>59.20073135178858</v>
      </c>
      <c r="J67" s="51">
        <f t="shared" si="7"/>
        <v>100.00000010889856</v>
      </c>
    </row>
    <row r="68" spans="1:10" ht="15" outlineLevel="1">
      <c r="A68" s="21">
        <v>4020</v>
      </c>
      <c r="B68" s="22"/>
      <c r="C68" s="22" t="s">
        <v>116</v>
      </c>
      <c r="D68" s="23">
        <v>119513298.75999999</v>
      </c>
      <c r="E68" s="23">
        <v>7623000</v>
      </c>
      <c r="F68" s="23">
        <v>127136298.75999999</v>
      </c>
      <c r="G68" s="23">
        <v>79549815.73999998</v>
      </c>
      <c r="H68" s="23">
        <v>127136299</v>
      </c>
      <c r="I68" s="51">
        <f t="shared" si="6"/>
        <v>62.57049836740109</v>
      </c>
      <c r="J68" s="51">
        <f t="shared" si="7"/>
        <v>100.0000001887738</v>
      </c>
    </row>
    <row r="69" spans="1:10" ht="15" outlineLevel="1">
      <c r="A69" s="21">
        <v>4021</v>
      </c>
      <c r="B69" s="22"/>
      <c r="C69" s="22" t="s">
        <v>117</v>
      </c>
      <c r="D69" s="23">
        <v>5980927</v>
      </c>
      <c r="E69" s="23">
        <v>470000</v>
      </c>
      <c r="F69" s="23">
        <v>6450927</v>
      </c>
      <c r="G69" s="23">
        <v>3649579.87</v>
      </c>
      <c r="H69" s="23">
        <v>6450927</v>
      </c>
      <c r="I69" s="51">
        <f t="shared" si="6"/>
        <v>56.5745027032549</v>
      </c>
      <c r="J69" s="51">
        <f t="shared" si="7"/>
        <v>100</v>
      </c>
    </row>
    <row r="70" spans="1:10" ht="15" outlineLevel="1">
      <c r="A70" s="21">
        <v>4022</v>
      </c>
      <c r="B70" s="22"/>
      <c r="C70" s="22" t="s">
        <v>118</v>
      </c>
      <c r="D70" s="23">
        <v>42712234.06</v>
      </c>
      <c r="E70" s="23">
        <v>1885000</v>
      </c>
      <c r="F70" s="23">
        <v>44597234.06</v>
      </c>
      <c r="G70" s="23">
        <v>26163574.239999995</v>
      </c>
      <c r="H70" s="23">
        <v>44597234</v>
      </c>
      <c r="I70" s="51">
        <f t="shared" si="6"/>
        <v>58.666360798968334</v>
      </c>
      <c r="J70" s="51">
        <f t="shared" si="7"/>
        <v>99.99999986546251</v>
      </c>
    </row>
    <row r="71" spans="1:10" ht="15" outlineLevel="1">
      <c r="A71" s="21">
        <v>4023</v>
      </c>
      <c r="B71" s="22"/>
      <c r="C71" s="22" t="s">
        <v>119</v>
      </c>
      <c r="D71" s="23">
        <v>4832898.94</v>
      </c>
      <c r="E71" s="23">
        <v>1276000</v>
      </c>
      <c r="F71" s="23">
        <v>6108898.9399999995</v>
      </c>
      <c r="G71" s="23">
        <v>4497585.83</v>
      </c>
      <c r="H71" s="23">
        <v>6108899</v>
      </c>
      <c r="I71" s="51">
        <f t="shared" si="6"/>
        <v>73.62351013127089</v>
      </c>
      <c r="J71" s="51">
        <f t="shared" si="7"/>
        <v>100.00000098217372</v>
      </c>
    </row>
    <row r="72" spans="1:10" ht="15" outlineLevel="1">
      <c r="A72" s="21">
        <v>4024</v>
      </c>
      <c r="B72" s="22"/>
      <c r="C72" s="22" t="s">
        <v>120</v>
      </c>
      <c r="D72" s="23">
        <v>4511416.73</v>
      </c>
      <c r="E72" s="23">
        <v>99000</v>
      </c>
      <c r="F72" s="23">
        <v>4610416.73</v>
      </c>
      <c r="G72" s="23">
        <v>1167553.04</v>
      </c>
      <c r="H72" s="23">
        <v>4610417</v>
      </c>
      <c r="I72" s="51">
        <f t="shared" si="6"/>
        <v>25.324240917371476</v>
      </c>
      <c r="J72" s="51">
        <f t="shared" si="7"/>
        <v>100.00000585630357</v>
      </c>
    </row>
    <row r="73" spans="1:10" ht="15" outlineLevel="1">
      <c r="A73" s="21">
        <v>4025</v>
      </c>
      <c r="B73" s="22"/>
      <c r="C73" s="22" t="s">
        <v>121</v>
      </c>
      <c r="D73" s="23">
        <v>226542164.94</v>
      </c>
      <c r="E73" s="23">
        <v>26487000</v>
      </c>
      <c r="F73" s="23">
        <v>253029164.94</v>
      </c>
      <c r="G73" s="23">
        <v>158262287.8</v>
      </c>
      <c r="H73" s="23">
        <v>253029165</v>
      </c>
      <c r="I73" s="51">
        <f t="shared" si="6"/>
        <v>62.54705375071219</v>
      </c>
      <c r="J73" s="51">
        <f t="shared" si="7"/>
        <v>100.00000002371267</v>
      </c>
    </row>
    <row r="74" spans="1:10" ht="15" outlineLevel="1">
      <c r="A74" s="21">
        <v>4026</v>
      </c>
      <c r="B74" s="22"/>
      <c r="C74" s="22" t="s">
        <v>122</v>
      </c>
      <c r="D74" s="23">
        <v>9576887.69</v>
      </c>
      <c r="E74" s="23">
        <v>1490000</v>
      </c>
      <c r="F74" s="23">
        <v>11066887.69</v>
      </c>
      <c r="G74" s="23">
        <v>7194785</v>
      </c>
      <c r="H74" s="23">
        <v>11066888</v>
      </c>
      <c r="I74" s="51">
        <f t="shared" si="6"/>
        <v>65.01181905461264</v>
      </c>
      <c r="J74" s="51">
        <f t="shared" si="7"/>
        <v>100.00000280114887</v>
      </c>
    </row>
    <row r="75" spans="1:10" ht="15" outlineLevel="1">
      <c r="A75" s="21">
        <v>4027</v>
      </c>
      <c r="B75" s="22"/>
      <c r="C75" s="22" t="s">
        <v>123</v>
      </c>
      <c r="D75" s="23">
        <v>200000</v>
      </c>
      <c r="E75" s="23">
        <v>13381000</v>
      </c>
      <c r="F75" s="23">
        <v>13581000</v>
      </c>
      <c r="G75" s="23">
        <v>13452232.13</v>
      </c>
      <c r="H75" s="23">
        <v>13581000</v>
      </c>
      <c r="I75" s="51">
        <f t="shared" si="6"/>
        <v>99.0518528090715</v>
      </c>
      <c r="J75" s="51">
        <f t="shared" si="7"/>
        <v>100</v>
      </c>
    </row>
    <row r="76" spans="1:10" ht="15" outlineLevel="1">
      <c r="A76" s="21">
        <v>4028</v>
      </c>
      <c r="B76" s="22"/>
      <c r="C76" s="22" t="s">
        <v>124</v>
      </c>
      <c r="D76" s="23">
        <v>5899444.19</v>
      </c>
      <c r="E76" s="23">
        <v>0</v>
      </c>
      <c r="F76" s="23">
        <v>5899444.19</v>
      </c>
      <c r="G76" s="23">
        <v>2717545.62</v>
      </c>
      <c r="H76" s="23">
        <v>5899444</v>
      </c>
      <c r="I76" s="51">
        <f t="shared" si="6"/>
        <v>46.06443475821745</v>
      </c>
      <c r="J76" s="51">
        <f t="shared" si="7"/>
        <v>99.99999677935762</v>
      </c>
    </row>
    <row r="77" spans="1:10" ht="15" outlineLevel="1">
      <c r="A77" s="21">
        <v>4029</v>
      </c>
      <c r="B77" s="22"/>
      <c r="C77" s="22" t="s">
        <v>125</v>
      </c>
      <c r="D77" s="23">
        <v>113272993.05000001</v>
      </c>
      <c r="E77" s="23">
        <v>1949800</v>
      </c>
      <c r="F77" s="23">
        <v>115222793.05000001</v>
      </c>
      <c r="G77" s="23">
        <v>51269553.60000001</v>
      </c>
      <c r="H77" s="23">
        <v>115222793</v>
      </c>
      <c r="I77" s="51">
        <f t="shared" si="6"/>
        <v>44.49601701440443</v>
      </c>
      <c r="J77" s="51">
        <f t="shared" si="7"/>
        <v>99.9999999566058</v>
      </c>
    </row>
    <row r="78" spans="1:10" ht="15">
      <c r="A78" s="21">
        <v>403</v>
      </c>
      <c r="B78" s="22"/>
      <c r="C78" s="22" t="s">
        <v>38</v>
      </c>
      <c r="D78" s="23">
        <f>D79</f>
        <v>6410400</v>
      </c>
      <c r="E78" s="23">
        <f>E79</f>
        <v>-5000</v>
      </c>
      <c r="F78" s="23">
        <f>F79</f>
        <v>6405400</v>
      </c>
      <c r="G78" s="23">
        <f>G79</f>
        <v>1246786.23</v>
      </c>
      <c r="H78" s="23">
        <f>H79</f>
        <v>6405400</v>
      </c>
      <c r="I78" s="51">
        <f t="shared" si="6"/>
        <v>19.46461157773129</v>
      </c>
      <c r="J78" s="51">
        <f t="shared" si="7"/>
        <v>100</v>
      </c>
    </row>
    <row r="79" spans="1:10" ht="15" outlineLevel="1">
      <c r="A79" s="21">
        <v>4031</v>
      </c>
      <c r="B79" s="22"/>
      <c r="C79" s="22" t="s">
        <v>126</v>
      </c>
      <c r="D79" s="23">
        <v>6410400</v>
      </c>
      <c r="E79" s="23">
        <v>-5000</v>
      </c>
      <c r="F79" s="23">
        <v>6405400</v>
      </c>
      <c r="G79" s="23">
        <v>1246786.23</v>
      </c>
      <c r="H79" s="23">
        <v>6405400</v>
      </c>
      <c r="I79" s="51">
        <f t="shared" si="6"/>
        <v>19.46461157773129</v>
      </c>
      <c r="J79" s="51">
        <f t="shared" si="7"/>
        <v>100</v>
      </c>
    </row>
    <row r="80" spans="1:10" ht="15">
      <c r="A80" s="21">
        <v>409</v>
      </c>
      <c r="B80" s="22"/>
      <c r="C80" s="22" t="s">
        <v>39</v>
      </c>
      <c r="D80" s="25">
        <f>D81+D82</f>
        <v>17767386</v>
      </c>
      <c r="E80" s="25">
        <f>E81+E82</f>
        <v>0</v>
      </c>
      <c r="F80" s="25">
        <f>F81+F82</f>
        <v>17767386</v>
      </c>
      <c r="G80" s="25">
        <f>G81+G82</f>
        <v>530488</v>
      </c>
      <c r="H80" s="25">
        <f>H81+H82</f>
        <v>17767386</v>
      </c>
      <c r="I80" s="56">
        <f t="shared" si="6"/>
        <v>2.9857402771572588</v>
      </c>
      <c r="J80" s="56">
        <f t="shared" si="7"/>
        <v>100</v>
      </c>
    </row>
    <row r="81" spans="1:10" ht="15" outlineLevel="1">
      <c r="A81" s="21">
        <v>4090</v>
      </c>
      <c r="B81" s="22"/>
      <c r="C81" s="22" t="s">
        <v>127</v>
      </c>
      <c r="D81" s="25">
        <v>3367398</v>
      </c>
      <c r="E81" s="25">
        <v>0</v>
      </c>
      <c r="F81" s="25">
        <v>3367398</v>
      </c>
      <c r="G81" s="25">
        <v>0</v>
      </c>
      <c r="H81" s="25">
        <v>3367398</v>
      </c>
      <c r="I81" s="57" t="s">
        <v>150</v>
      </c>
      <c r="J81" s="57" t="s">
        <v>150</v>
      </c>
    </row>
    <row r="82" spans="1:10" ht="15" outlineLevel="1">
      <c r="A82" s="21">
        <v>4091</v>
      </c>
      <c r="B82" s="22"/>
      <c r="C82" s="22" t="s">
        <v>128</v>
      </c>
      <c r="D82" s="25">
        <v>14399988</v>
      </c>
      <c r="E82" s="25">
        <v>0</v>
      </c>
      <c r="F82" s="25">
        <v>14399988</v>
      </c>
      <c r="G82" s="25">
        <v>530488</v>
      </c>
      <c r="H82" s="25">
        <v>14399988</v>
      </c>
      <c r="I82" s="56">
        <f>IF(F82&lt;&gt;0,G82/F82*100,)</f>
        <v>3.683947514400707</v>
      </c>
      <c r="J82" s="56">
        <f>IF(F82&lt;&gt;0,H82/F82*100,)</f>
        <v>100</v>
      </c>
    </row>
    <row r="83" spans="1:10" ht="15.75">
      <c r="A83" s="36">
        <v>41</v>
      </c>
      <c r="B83" s="37"/>
      <c r="C83" s="37" t="s">
        <v>40</v>
      </c>
      <c r="D83" s="38">
        <f>+D84+D86+D90+D92</f>
        <v>736788033.1</v>
      </c>
      <c r="E83" s="38">
        <f>+E84+E86+E90+E92</f>
        <v>530798</v>
      </c>
      <c r="F83" s="38">
        <f>+F84+F86+F90+F92</f>
        <v>737318831.0999999</v>
      </c>
      <c r="G83" s="38">
        <f>+G84+G86+G90+G92</f>
        <v>377103813.0500001</v>
      </c>
      <c r="H83" s="38">
        <f>+H84+H86+H90+H92</f>
        <v>737318831</v>
      </c>
      <c r="I83" s="50">
        <f>IF(F83&lt;&gt;0,G83/F83*100,)</f>
        <v>51.14528439310332</v>
      </c>
      <c r="J83" s="50">
        <f>IF(F83&lt;&gt;0,H83/F83*100,)</f>
        <v>99.99999998643736</v>
      </c>
    </row>
    <row r="84" spans="1:10" ht="15">
      <c r="A84" s="21">
        <v>410</v>
      </c>
      <c r="B84" s="22"/>
      <c r="C84" s="22" t="s">
        <v>41</v>
      </c>
      <c r="D84" s="23">
        <f>D85</f>
        <v>16927956</v>
      </c>
      <c r="E84" s="23">
        <f>E85</f>
        <v>-16000</v>
      </c>
      <c r="F84" s="23">
        <f>F85</f>
        <v>16911956</v>
      </c>
      <c r="G84" s="23">
        <f>G85</f>
        <v>200000</v>
      </c>
      <c r="H84" s="23">
        <f>H85</f>
        <v>16911956</v>
      </c>
      <c r="I84" s="51">
        <f>IF(F84&lt;&gt;0,G84/F84*100,)</f>
        <v>1.182595318956601</v>
      </c>
      <c r="J84" s="51">
        <f>IF(F84&lt;&gt;0,H84/F84*100,)</f>
        <v>100</v>
      </c>
    </row>
    <row r="85" spans="1:10" ht="15" outlineLevel="1">
      <c r="A85" s="21">
        <v>4102</v>
      </c>
      <c r="B85" s="22"/>
      <c r="C85" s="22" t="s">
        <v>129</v>
      </c>
      <c r="D85" s="23">
        <v>16927956</v>
      </c>
      <c r="E85" s="23">
        <v>-16000</v>
      </c>
      <c r="F85" s="23">
        <v>16911956</v>
      </c>
      <c r="G85" s="23">
        <v>200000</v>
      </c>
      <c r="H85" s="23">
        <v>16911956</v>
      </c>
      <c r="I85" s="51">
        <f>IF(F85&lt;&gt;0,G85/F85*100,)</f>
        <v>1.182595318956601</v>
      </c>
      <c r="J85" s="51">
        <f>IF(F85&lt;&gt;0,H85/F85*100,)</f>
        <v>100</v>
      </c>
    </row>
    <row r="86" spans="1:10" ht="15">
      <c r="A86" s="21">
        <v>411</v>
      </c>
      <c r="B86" s="22"/>
      <c r="C86" s="22" t="s">
        <v>42</v>
      </c>
      <c r="D86" s="23">
        <f>D87+D88+D89</f>
        <v>151653227.22</v>
      </c>
      <c r="E86" s="23">
        <f>E87+E88+E89</f>
        <v>774000</v>
      </c>
      <c r="F86" s="23">
        <f>F87+F88+F89</f>
        <v>152427227.22</v>
      </c>
      <c r="G86" s="23">
        <f>G87+G88+G89</f>
        <v>82033886.15</v>
      </c>
      <c r="H86" s="23">
        <f>H87+H88+H89</f>
        <v>152427227</v>
      </c>
      <c r="I86" s="51">
        <f>IF(F86&lt;&gt;0,G86/F86*100,)</f>
        <v>53.81839428962356</v>
      </c>
      <c r="J86" s="51">
        <f>IF(F86&lt;&gt;0,H86/F86*100,)</f>
        <v>99.99999985566883</v>
      </c>
    </row>
    <row r="87" spans="1:10" ht="15" outlineLevel="1">
      <c r="A87" s="21">
        <v>4113</v>
      </c>
      <c r="B87" s="22"/>
      <c r="C87" s="22" t="s">
        <v>130</v>
      </c>
      <c r="D87" s="23">
        <v>659399</v>
      </c>
      <c r="E87" s="23">
        <v>0</v>
      </c>
      <c r="F87" s="23">
        <v>659399</v>
      </c>
      <c r="G87" s="23">
        <v>0</v>
      </c>
      <c r="H87" s="23">
        <v>659399</v>
      </c>
      <c r="I87" s="52" t="s">
        <v>150</v>
      </c>
      <c r="J87" s="52" t="s">
        <v>150</v>
      </c>
    </row>
    <row r="88" spans="1:10" ht="15" outlineLevel="1">
      <c r="A88" s="21">
        <v>4117</v>
      </c>
      <c r="B88" s="22"/>
      <c r="C88" s="22" t="s">
        <v>131</v>
      </c>
      <c r="D88" s="23">
        <v>0</v>
      </c>
      <c r="E88" s="23">
        <v>576000</v>
      </c>
      <c r="F88" s="23">
        <v>576000</v>
      </c>
      <c r="G88" s="23">
        <v>576000</v>
      </c>
      <c r="H88" s="23">
        <v>576000</v>
      </c>
      <c r="I88" s="51">
        <f aca="true" t="shared" si="8" ref="I88:I100">IF(F88&lt;&gt;0,G88/F88*100,)</f>
        <v>100</v>
      </c>
      <c r="J88" s="51">
        <f aca="true" t="shared" si="9" ref="J88:J100">IF(F88&lt;&gt;0,H88/F88*100,)</f>
        <v>100</v>
      </c>
    </row>
    <row r="89" spans="1:10" ht="15" outlineLevel="1">
      <c r="A89" s="21">
        <v>4119</v>
      </c>
      <c r="B89" s="22"/>
      <c r="C89" s="22" t="s">
        <v>132</v>
      </c>
      <c r="D89" s="23">
        <v>150993828.22</v>
      </c>
      <c r="E89" s="23">
        <v>198000</v>
      </c>
      <c r="F89" s="23">
        <v>151191828.22</v>
      </c>
      <c r="G89" s="23">
        <v>81457886.15</v>
      </c>
      <c r="H89" s="23">
        <v>151191828</v>
      </c>
      <c r="I89" s="51">
        <f t="shared" si="8"/>
        <v>53.87717518136643</v>
      </c>
      <c r="J89" s="51">
        <f t="shared" si="9"/>
        <v>99.9999998544895</v>
      </c>
    </row>
    <row r="90" spans="1:10" ht="15">
      <c r="A90" s="21">
        <v>412</v>
      </c>
      <c r="B90" s="22"/>
      <c r="C90" s="22" t="s">
        <v>43</v>
      </c>
      <c r="D90" s="23">
        <f>D91</f>
        <v>92580978.68</v>
      </c>
      <c r="E90" s="23">
        <f>E91</f>
        <v>7479939</v>
      </c>
      <c r="F90" s="23">
        <f>F91</f>
        <v>100060917.67999999</v>
      </c>
      <c r="G90" s="23">
        <f>G91</f>
        <v>48858614.21000001</v>
      </c>
      <c r="H90" s="23">
        <f>H91</f>
        <v>100060918</v>
      </c>
      <c r="I90" s="51">
        <f t="shared" si="8"/>
        <v>48.828868795959266</v>
      </c>
      <c r="J90" s="51">
        <f t="shared" si="9"/>
        <v>100.00000031980518</v>
      </c>
    </row>
    <row r="91" spans="1:10" ht="15" outlineLevel="1">
      <c r="A91" s="21">
        <v>4120</v>
      </c>
      <c r="B91" s="22"/>
      <c r="C91" s="22" t="s">
        <v>133</v>
      </c>
      <c r="D91" s="23">
        <v>92580978.68</v>
      </c>
      <c r="E91" s="23">
        <v>7479939</v>
      </c>
      <c r="F91" s="23">
        <v>100060917.67999999</v>
      </c>
      <c r="G91" s="23">
        <v>48858614.21000001</v>
      </c>
      <c r="H91" s="23">
        <v>100060918</v>
      </c>
      <c r="I91" s="51">
        <f t="shared" si="8"/>
        <v>48.828868795959266</v>
      </c>
      <c r="J91" s="51">
        <f t="shared" si="9"/>
        <v>100.00000031980518</v>
      </c>
    </row>
    <row r="92" spans="1:10" ht="15">
      <c r="A92" s="21">
        <v>413</v>
      </c>
      <c r="B92" s="22"/>
      <c r="C92" s="22" t="s">
        <v>44</v>
      </c>
      <c r="D92" s="23">
        <f>D93+D94+D95+D96</f>
        <v>475625871.2</v>
      </c>
      <c r="E92" s="23">
        <f>E93+E94+E95+E96</f>
        <v>-7707141</v>
      </c>
      <c r="F92" s="23">
        <f>F93+F94+F95+F96</f>
        <v>467918730.2</v>
      </c>
      <c r="G92" s="23">
        <f>G93+G94+G95+G96</f>
        <v>246011312.69000003</v>
      </c>
      <c r="H92" s="23">
        <f>H93+H94+H95+H96</f>
        <v>467918730</v>
      </c>
      <c r="I92" s="51">
        <f t="shared" si="8"/>
        <v>52.57564974687992</v>
      </c>
      <c r="J92" s="51">
        <f t="shared" si="9"/>
        <v>99.99999995725753</v>
      </c>
    </row>
    <row r="93" spans="1:10" ht="15" outlineLevel="1">
      <c r="A93" s="21">
        <v>4130</v>
      </c>
      <c r="B93" s="22"/>
      <c r="C93" s="22" t="s">
        <v>134</v>
      </c>
      <c r="D93" s="23">
        <v>30583223</v>
      </c>
      <c r="E93" s="23">
        <v>-1278000</v>
      </c>
      <c r="F93" s="23">
        <v>29305223</v>
      </c>
      <c r="G93" s="23">
        <v>11836155.4</v>
      </c>
      <c r="H93" s="23">
        <v>29305223</v>
      </c>
      <c r="I93" s="51">
        <f t="shared" si="8"/>
        <v>40.38923505205881</v>
      </c>
      <c r="J93" s="51">
        <f t="shared" si="9"/>
        <v>100</v>
      </c>
    </row>
    <row r="94" spans="1:10" ht="15" outlineLevel="1">
      <c r="A94" s="21">
        <v>4131</v>
      </c>
      <c r="B94" s="22"/>
      <c r="C94" s="22" t="s">
        <v>135</v>
      </c>
      <c r="D94" s="23">
        <v>24552000</v>
      </c>
      <c r="E94" s="23">
        <v>0</v>
      </c>
      <c r="F94" s="23">
        <v>24552000</v>
      </c>
      <c r="G94" s="23">
        <v>13037790</v>
      </c>
      <c r="H94" s="23">
        <v>24552000</v>
      </c>
      <c r="I94" s="51">
        <f t="shared" si="8"/>
        <v>53.102761485826</v>
      </c>
      <c r="J94" s="51">
        <f t="shared" si="9"/>
        <v>100</v>
      </c>
    </row>
    <row r="95" spans="1:10" ht="15" outlineLevel="1">
      <c r="A95" s="21">
        <v>4132</v>
      </c>
      <c r="B95" s="22"/>
      <c r="C95" s="22" t="s">
        <v>136</v>
      </c>
      <c r="D95" s="23">
        <v>3191674</v>
      </c>
      <c r="E95" s="23">
        <v>0</v>
      </c>
      <c r="F95" s="23">
        <v>3191674</v>
      </c>
      <c r="G95" s="23">
        <v>940960.5</v>
      </c>
      <c r="H95" s="23">
        <v>3191674</v>
      </c>
      <c r="I95" s="51">
        <f t="shared" si="8"/>
        <v>29.481723384029824</v>
      </c>
      <c r="J95" s="51">
        <f t="shared" si="9"/>
        <v>100</v>
      </c>
    </row>
    <row r="96" spans="1:10" ht="15" outlineLevel="1">
      <c r="A96" s="21">
        <v>4133</v>
      </c>
      <c r="B96" s="22"/>
      <c r="C96" s="22" t="s">
        <v>137</v>
      </c>
      <c r="D96" s="23">
        <v>417298974.2</v>
      </c>
      <c r="E96" s="23">
        <v>-6429141</v>
      </c>
      <c r="F96" s="23">
        <v>410869833.2</v>
      </c>
      <c r="G96" s="23">
        <v>220196406.79000002</v>
      </c>
      <c r="H96" s="23">
        <v>410869833</v>
      </c>
      <c r="I96" s="51">
        <f t="shared" si="8"/>
        <v>53.592741300823256</v>
      </c>
      <c r="J96" s="51">
        <f t="shared" si="9"/>
        <v>99.99999995132278</v>
      </c>
    </row>
    <row r="97" spans="1:10" ht="15.75">
      <c r="A97" s="36">
        <v>42</v>
      </c>
      <c r="B97" s="37" t="s">
        <v>45</v>
      </c>
      <c r="C97" s="37" t="s">
        <v>46</v>
      </c>
      <c r="D97" s="38">
        <f>+D98</f>
        <v>1658643725.63</v>
      </c>
      <c r="E97" s="38">
        <f>+E98</f>
        <v>-183802598</v>
      </c>
      <c r="F97" s="38">
        <f>+F98</f>
        <v>1474841127.63</v>
      </c>
      <c r="G97" s="38">
        <f>+G98</f>
        <v>187803360.7</v>
      </c>
      <c r="H97" s="38">
        <f>+H98</f>
        <v>1474841128</v>
      </c>
      <c r="I97" s="50">
        <f t="shared" si="8"/>
        <v>12.73380279283309</v>
      </c>
      <c r="J97" s="50">
        <f t="shared" si="9"/>
        <v>100.00000002508745</v>
      </c>
    </row>
    <row r="98" spans="1:10" ht="15">
      <c r="A98" s="21">
        <v>420</v>
      </c>
      <c r="B98" s="22"/>
      <c r="C98" s="22" t="s">
        <v>47</v>
      </c>
      <c r="D98" s="23">
        <f>D99+D100+D101+D102+D103+D104+D105+D106</f>
        <v>1658643725.63</v>
      </c>
      <c r="E98" s="23">
        <f>E99+E100+E101+E102+E103+E104+E105+E106</f>
        <v>-183802598</v>
      </c>
      <c r="F98" s="23">
        <f>F99+F100+F101+F102+F103+F104+F105+F106</f>
        <v>1474841127.63</v>
      </c>
      <c r="G98" s="23">
        <f>G99+G100+G101+G102+G103+G104+G105+G106</f>
        <v>187803360.7</v>
      </c>
      <c r="H98" s="23">
        <f>H99+H100+H101+H102+H103+H104+H105+H106</f>
        <v>1474841128</v>
      </c>
      <c r="I98" s="51">
        <f t="shared" si="8"/>
        <v>12.73380279283309</v>
      </c>
      <c r="J98" s="51">
        <f t="shared" si="9"/>
        <v>100.00000002508745</v>
      </c>
    </row>
    <row r="99" spans="1:10" ht="15" outlineLevel="1">
      <c r="A99" s="21">
        <v>4201</v>
      </c>
      <c r="B99" s="22"/>
      <c r="C99" s="22" t="s">
        <v>138</v>
      </c>
      <c r="D99" s="23">
        <v>1000000</v>
      </c>
      <c r="E99" s="23">
        <v>455000</v>
      </c>
      <c r="F99" s="23">
        <v>1455000</v>
      </c>
      <c r="G99" s="23">
        <v>1455000</v>
      </c>
      <c r="H99" s="23">
        <v>1455000</v>
      </c>
      <c r="I99" s="51">
        <f t="shared" si="8"/>
        <v>100</v>
      </c>
      <c r="J99" s="51">
        <f t="shared" si="9"/>
        <v>100</v>
      </c>
    </row>
    <row r="100" spans="1:10" ht="15" outlineLevel="1">
      <c r="A100" s="21">
        <v>4202</v>
      </c>
      <c r="B100" s="22"/>
      <c r="C100" s="22" t="s">
        <v>139</v>
      </c>
      <c r="D100" s="23">
        <v>41627777</v>
      </c>
      <c r="E100" s="23">
        <v>1514202</v>
      </c>
      <c r="F100" s="23">
        <v>43141979</v>
      </c>
      <c r="G100" s="23">
        <v>19892293.969999995</v>
      </c>
      <c r="H100" s="23">
        <v>43141979</v>
      </c>
      <c r="I100" s="51">
        <f t="shared" si="8"/>
        <v>46.10890467032121</v>
      </c>
      <c r="J100" s="51">
        <f t="shared" si="9"/>
        <v>100</v>
      </c>
    </row>
    <row r="101" spans="1:10" ht="15" outlineLevel="1">
      <c r="A101" s="21">
        <v>4203</v>
      </c>
      <c r="B101" s="22"/>
      <c r="C101" s="22" t="s">
        <v>140</v>
      </c>
      <c r="D101" s="23">
        <v>1023000</v>
      </c>
      <c r="E101" s="23">
        <v>0</v>
      </c>
      <c r="F101" s="23">
        <v>1023000</v>
      </c>
      <c r="G101" s="23">
        <v>0</v>
      </c>
      <c r="H101" s="23">
        <v>1023000</v>
      </c>
      <c r="I101" s="52" t="s">
        <v>150</v>
      </c>
      <c r="J101" s="52" t="s">
        <v>150</v>
      </c>
    </row>
    <row r="102" spans="1:10" ht="15" outlineLevel="1">
      <c r="A102" s="21">
        <v>4204</v>
      </c>
      <c r="B102" s="22"/>
      <c r="C102" s="22" t="s">
        <v>141</v>
      </c>
      <c r="D102" s="23">
        <v>859600000</v>
      </c>
      <c r="E102" s="23">
        <v>-31235000</v>
      </c>
      <c r="F102" s="23">
        <v>828365000</v>
      </c>
      <c r="G102" s="23">
        <v>58663774.60999999</v>
      </c>
      <c r="H102" s="23">
        <v>828365000</v>
      </c>
      <c r="I102" s="51">
        <f aca="true" t="shared" si="10" ref="I102:I107">IF(F102&lt;&gt;0,G102/F102*100,)</f>
        <v>7.081875092501493</v>
      </c>
      <c r="J102" s="51">
        <f aca="true" t="shared" si="11" ref="J102:J107">IF(F102&lt;&gt;0,H102/F102*100,)</f>
        <v>100</v>
      </c>
    </row>
    <row r="103" spans="1:10" ht="15" outlineLevel="1">
      <c r="A103" s="21">
        <v>4205</v>
      </c>
      <c r="B103" s="22"/>
      <c r="C103" s="22" t="s">
        <v>142</v>
      </c>
      <c r="D103" s="23">
        <v>451570514</v>
      </c>
      <c r="E103" s="23">
        <v>-160315800</v>
      </c>
      <c r="F103" s="23">
        <v>291254714</v>
      </c>
      <c r="G103" s="23">
        <v>10344169.83</v>
      </c>
      <c r="H103" s="23">
        <v>291254714</v>
      </c>
      <c r="I103" s="51">
        <f t="shared" si="10"/>
        <v>3.5515888096492745</v>
      </c>
      <c r="J103" s="51">
        <f t="shared" si="11"/>
        <v>100</v>
      </c>
    </row>
    <row r="104" spans="1:10" ht="15" outlineLevel="1">
      <c r="A104" s="21">
        <v>4206</v>
      </c>
      <c r="B104" s="22"/>
      <c r="C104" s="22" t="s">
        <v>143</v>
      </c>
      <c r="D104" s="23">
        <v>150501792.63</v>
      </c>
      <c r="E104" s="23">
        <v>-4047000</v>
      </c>
      <c r="F104" s="23">
        <v>146454792.63</v>
      </c>
      <c r="G104" s="23">
        <v>13646583.85</v>
      </c>
      <c r="H104" s="23">
        <v>146454793</v>
      </c>
      <c r="I104" s="51">
        <f t="shared" si="10"/>
        <v>9.317949658688477</v>
      </c>
      <c r="J104" s="51">
        <f t="shared" si="11"/>
        <v>100.00000025263769</v>
      </c>
    </row>
    <row r="105" spans="1:10" ht="15" outlineLevel="1">
      <c r="A105" s="21">
        <v>4207</v>
      </c>
      <c r="B105" s="22"/>
      <c r="C105" s="22" t="s">
        <v>144</v>
      </c>
      <c r="D105" s="23">
        <v>0</v>
      </c>
      <c r="E105" s="23">
        <v>1680000</v>
      </c>
      <c r="F105" s="23">
        <v>1680000</v>
      </c>
      <c r="G105" s="23">
        <v>1675139.56</v>
      </c>
      <c r="H105" s="23">
        <v>1680000</v>
      </c>
      <c r="I105" s="51">
        <f t="shared" si="10"/>
        <v>99.7106880952381</v>
      </c>
      <c r="J105" s="51">
        <f t="shared" si="11"/>
        <v>100</v>
      </c>
    </row>
    <row r="106" spans="1:10" ht="15" outlineLevel="1">
      <c r="A106" s="21">
        <v>4208</v>
      </c>
      <c r="B106" s="22"/>
      <c r="C106" s="22" t="s">
        <v>145</v>
      </c>
      <c r="D106" s="23">
        <v>153320642</v>
      </c>
      <c r="E106" s="23">
        <v>8146000</v>
      </c>
      <c r="F106" s="23">
        <v>161466642</v>
      </c>
      <c r="G106" s="23">
        <v>82126398.88000001</v>
      </c>
      <c r="H106" s="23">
        <v>161466642</v>
      </c>
      <c r="I106" s="51">
        <f t="shared" si="10"/>
        <v>50.862765127672624</v>
      </c>
      <c r="J106" s="51">
        <f t="shared" si="11"/>
        <v>100</v>
      </c>
    </row>
    <row r="107" spans="1:10" ht="15.75">
      <c r="A107" s="36">
        <v>43</v>
      </c>
      <c r="B107" s="37"/>
      <c r="C107" s="37" t="s">
        <v>48</v>
      </c>
      <c r="D107" s="38">
        <f>D108+D109+D112</f>
        <v>176294249</v>
      </c>
      <c r="E107" s="38">
        <f>E108+E109+E112</f>
        <v>133211800</v>
      </c>
      <c r="F107" s="38">
        <f>F108+F109+F112</f>
        <v>309506049</v>
      </c>
      <c r="G107" s="38">
        <f>G108+G109+G112</f>
        <v>31812488.700000003</v>
      </c>
      <c r="H107" s="38">
        <f>H108+H109+H112</f>
        <v>309506049</v>
      </c>
      <c r="I107" s="50">
        <f t="shared" si="10"/>
        <v>10.278470744848029</v>
      </c>
      <c r="J107" s="50">
        <f t="shared" si="11"/>
        <v>100</v>
      </c>
    </row>
    <row r="108" spans="1:10" ht="15">
      <c r="A108" s="21">
        <v>430</v>
      </c>
      <c r="B108" s="22"/>
      <c r="C108" s="22" t="s">
        <v>49</v>
      </c>
      <c r="D108" s="23"/>
      <c r="E108" s="23"/>
      <c r="F108" s="23"/>
      <c r="G108" s="23"/>
      <c r="H108" s="23"/>
      <c r="I108" s="52" t="s">
        <v>150</v>
      </c>
      <c r="J108" s="52" t="s">
        <v>150</v>
      </c>
    </row>
    <row r="109" spans="1:10" ht="30">
      <c r="A109" s="21">
        <v>431</v>
      </c>
      <c r="B109" s="22"/>
      <c r="C109" s="26" t="s">
        <v>75</v>
      </c>
      <c r="D109" s="23">
        <f>D110+D111</f>
        <v>151290647</v>
      </c>
      <c r="E109" s="23">
        <f>E110+E111</f>
        <v>131090800</v>
      </c>
      <c r="F109" s="23">
        <f>F110+F111</f>
        <v>282381447</v>
      </c>
      <c r="G109" s="23">
        <f>G110+G111</f>
        <v>21559461.01</v>
      </c>
      <c r="H109" s="23">
        <f>H110+H111</f>
        <v>282381447</v>
      </c>
      <c r="I109" s="51">
        <f>IF(F109&lt;&gt;0,G109/F109*100,)</f>
        <v>7.634871638716406</v>
      </c>
      <c r="J109" s="51">
        <f>IF(F109&lt;&gt;0,H109/F109*100,)</f>
        <v>100</v>
      </c>
    </row>
    <row r="110" spans="1:10" ht="30" outlineLevel="1">
      <c r="A110" s="21">
        <v>4310</v>
      </c>
      <c r="B110" s="22"/>
      <c r="C110" s="26" t="s">
        <v>146</v>
      </c>
      <c r="D110" s="23">
        <v>11290647</v>
      </c>
      <c r="E110" s="23">
        <v>-1754000</v>
      </c>
      <c r="F110" s="23">
        <v>9536647</v>
      </c>
      <c r="G110" s="23">
        <v>0</v>
      </c>
      <c r="H110" s="23">
        <v>9536647</v>
      </c>
      <c r="I110" s="52" t="s">
        <v>150</v>
      </c>
      <c r="J110" s="52" t="s">
        <v>150</v>
      </c>
    </row>
    <row r="111" spans="1:10" ht="30" outlineLevel="1">
      <c r="A111" s="21">
        <v>4311</v>
      </c>
      <c r="B111" s="22"/>
      <c r="C111" s="26" t="s">
        <v>147</v>
      </c>
      <c r="D111" s="23">
        <v>140000000</v>
      </c>
      <c r="E111" s="23">
        <v>132844800</v>
      </c>
      <c r="F111" s="23">
        <v>272844800</v>
      </c>
      <c r="G111" s="23">
        <v>21559461.01</v>
      </c>
      <c r="H111" s="23">
        <v>272844800</v>
      </c>
      <c r="I111" s="51">
        <f>IF(F111&lt;&gt;0,G111/F111*100,)</f>
        <v>7.901730584566757</v>
      </c>
      <c r="J111" s="51">
        <f>IF(F111&lt;&gt;0,H111/F111*100,)</f>
        <v>100</v>
      </c>
    </row>
    <row r="112" spans="1:10" ht="15" customHeight="1">
      <c r="A112" s="21">
        <v>432</v>
      </c>
      <c r="B112" s="22"/>
      <c r="C112" s="26" t="s">
        <v>76</v>
      </c>
      <c r="D112" s="23">
        <f>D113</f>
        <v>25003602</v>
      </c>
      <c r="E112" s="23">
        <f>E113</f>
        <v>2121000</v>
      </c>
      <c r="F112" s="23">
        <f>F113</f>
        <v>27124602</v>
      </c>
      <c r="G112" s="23">
        <f>G113</f>
        <v>10253027.690000001</v>
      </c>
      <c r="H112" s="23">
        <f>H113</f>
        <v>27124602</v>
      </c>
      <c r="I112" s="51">
        <f>IF(F112&lt;&gt;0,G112/F112*100,)</f>
        <v>37.79973505233368</v>
      </c>
      <c r="J112" s="51">
        <f>IF(F112&lt;&gt;0,H112/F112*100,)</f>
        <v>100</v>
      </c>
    </row>
    <row r="113" spans="1:10" ht="15" customHeight="1" outlineLevel="1">
      <c r="A113" s="21">
        <v>4323</v>
      </c>
      <c r="B113" s="22"/>
      <c r="C113" s="26" t="s">
        <v>148</v>
      </c>
      <c r="D113" s="23">
        <v>25003602</v>
      </c>
      <c r="E113" s="23">
        <v>2121000</v>
      </c>
      <c r="F113" s="23">
        <v>27124602</v>
      </c>
      <c r="G113" s="23">
        <v>10253027.690000001</v>
      </c>
      <c r="H113" s="23">
        <v>27124602</v>
      </c>
      <c r="I113" s="51">
        <f>IF(F113&lt;&gt;0,G113/F113*100,)</f>
        <v>37.79973505233368</v>
      </c>
      <c r="J113" s="51">
        <f>IF(F113&lt;&gt;0,H113/F113*100,)</f>
        <v>100</v>
      </c>
    </row>
    <row r="114" spans="1:10" ht="54">
      <c r="A114" s="16"/>
      <c r="B114" s="40" t="s">
        <v>2</v>
      </c>
      <c r="C114" s="30" t="s">
        <v>74</v>
      </c>
      <c r="D114" s="39">
        <f>+D7-D52</f>
        <v>-423561671.04000044</v>
      </c>
      <c r="E114" s="39">
        <f>+E7-E52</f>
        <v>0</v>
      </c>
      <c r="F114" s="39">
        <f>+F7-F52</f>
        <v>-423561671.03999996</v>
      </c>
      <c r="G114" s="39">
        <f>+G7-G52</f>
        <v>-84288490.12000036</v>
      </c>
      <c r="H114" s="39">
        <f>+H7-H52</f>
        <v>-423561671</v>
      </c>
      <c r="I114" s="55">
        <f>IF(F114&lt;&gt;0,G114/F114*100,)</f>
        <v>19.89993332329648</v>
      </c>
      <c r="J114" s="55">
        <f>IF(F114&lt;&gt;0,H114/F114*100,)</f>
        <v>99.99999999055629</v>
      </c>
    </row>
    <row r="115" spans="1:10" ht="20.25">
      <c r="A115" s="2" t="s">
        <v>50</v>
      </c>
      <c r="B115" s="3"/>
      <c r="C115" s="3"/>
      <c r="D115" s="14"/>
      <c r="E115" s="14"/>
      <c r="F115" s="14"/>
      <c r="G115" s="14"/>
      <c r="H115" s="14"/>
      <c r="I115" s="58" t="s">
        <v>150</v>
      </c>
      <c r="J115" s="58" t="s">
        <v>150</v>
      </c>
    </row>
    <row r="116" spans="1:10" ht="36">
      <c r="A116" s="36">
        <v>75</v>
      </c>
      <c r="B116" s="41" t="s">
        <v>3</v>
      </c>
      <c r="C116" s="42" t="s">
        <v>51</v>
      </c>
      <c r="D116" s="38">
        <f>+D117+D118</f>
        <v>0</v>
      </c>
      <c r="E116" s="38">
        <f>+E117+E118</f>
        <v>0</v>
      </c>
      <c r="F116" s="38">
        <f>+F117+F118</f>
        <v>0</v>
      </c>
      <c r="G116" s="38">
        <f>+G117+G118</f>
        <v>0</v>
      </c>
      <c r="H116" s="38">
        <f>+H117+H118</f>
        <v>0</v>
      </c>
      <c r="I116" s="53" t="s">
        <v>150</v>
      </c>
      <c r="J116" s="53" t="s">
        <v>150</v>
      </c>
    </row>
    <row r="117" spans="1:10" ht="15">
      <c r="A117" s="21">
        <v>750</v>
      </c>
      <c r="B117" s="22"/>
      <c r="C117" s="22" t="s">
        <v>52</v>
      </c>
      <c r="D117" s="23"/>
      <c r="E117" s="23"/>
      <c r="F117" s="23"/>
      <c r="G117" s="23"/>
      <c r="H117" s="23"/>
      <c r="I117" s="52" t="s">
        <v>150</v>
      </c>
      <c r="J117" s="52" t="s">
        <v>150</v>
      </c>
    </row>
    <row r="118" spans="1:10" ht="15">
      <c r="A118" s="21">
        <v>751</v>
      </c>
      <c r="B118" s="22"/>
      <c r="C118" s="22" t="s">
        <v>53</v>
      </c>
      <c r="D118" s="23"/>
      <c r="E118" s="23"/>
      <c r="F118" s="23"/>
      <c r="G118" s="23"/>
      <c r="H118" s="23"/>
      <c r="I118" s="52" t="s">
        <v>150</v>
      </c>
      <c r="J118" s="52" t="s">
        <v>150</v>
      </c>
    </row>
    <row r="119" spans="1:10" ht="36">
      <c r="A119" s="43" t="s">
        <v>54</v>
      </c>
      <c r="B119" s="41" t="s">
        <v>55</v>
      </c>
      <c r="C119" s="42" t="s">
        <v>56</v>
      </c>
      <c r="D119" s="38">
        <f>+D120+D121</f>
        <v>0</v>
      </c>
      <c r="E119" s="38">
        <f>+E120+E121</f>
        <v>0</v>
      </c>
      <c r="F119" s="38">
        <f>+F120+F121</f>
        <v>0</v>
      </c>
      <c r="G119" s="38">
        <f>+G120+G121</f>
        <v>0</v>
      </c>
      <c r="H119" s="38">
        <f>+H120+H121</f>
        <v>0</v>
      </c>
      <c r="I119" s="53" t="s">
        <v>150</v>
      </c>
      <c r="J119" s="53" t="s">
        <v>150</v>
      </c>
    </row>
    <row r="120" spans="1:10" ht="15">
      <c r="A120" s="21">
        <v>440</v>
      </c>
      <c r="B120" s="22"/>
      <c r="C120" s="22" t="s">
        <v>57</v>
      </c>
      <c r="D120" s="23"/>
      <c r="E120" s="23"/>
      <c r="F120" s="23"/>
      <c r="G120" s="23"/>
      <c r="H120" s="23"/>
      <c r="I120" s="52" t="s">
        <v>150</v>
      </c>
      <c r="J120" s="52" t="s">
        <v>150</v>
      </c>
    </row>
    <row r="121" spans="1:10" ht="15">
      <c r="A121" s="21">
        <v>441</v>
      </c>
      <c r="B121" s="22"/>
      <c r="C121" s="22" t="s">
        <v>58</v>
      </c>
      <c r="D121" s="23"/>
      <c r="E121" s="23"/>
      <c r="F121" s="23"/>
      <c r="G121" s="23"/>
      <c r="H121" s="23"/>
      <c r="I121" s="52" t="s">
        <v>150</v>
      </c>
      <c r="J121" s="52" t="s">
        <v>150</v>
      </c>
    </row>
    <row r="122" spans="1:10" ht="54">
      <c r="A122" s="16" t="s">
        <v>17</v>
      </c>
      <c r="B122" s="40" t="s">
        <v>59</v>
      </c>
      <c r="C122" s="30" t="s">
        <v>60</v>
      </c>
      <c r="D122" s="39">
        <f>+D116-D119</f>
        <v>0</v>
      </c>
      <c r="E122" s="39">
        <f>+E116-E119</f>
        <v>0</v>
      </c>
      <c r="F122" s="39">
        <f>+F116-F119</f>
        <v>0</v>
      </c>
      <c r="G122" s="39">
        <f>+G116-G119</f>
        <v>0</v>
      </c>
      <c r="H122" s="39">
        <f>+H116-H119</f>
        <v>0</v>
      </c>
      <c r="I122" s="59" t="s">
        <v>150</v>
      </c>
      <c r="J122" s="59" t="s">
        <v>150</v>
      </c>
    </row>
    <row r="123" spans="1:10" ht="72">
      <c r="A123" s="16" t="s">
        <v>17</v>
      </c>
      <c r="B123" s="40" t="s">
        <v>61</v>
      </c>
      <c r="C123" s="30" t="s">
        <v>62</v>
      </c>
      <c r="D123" s="39">
        <f>+D114+D122</f>
        <v>-423561671.04000044</v>
      </c>
      <c r="E123" s="39">
        <f>+E114+E122</f>
        <v>0</v>
      </c>
      <c r="F123" s="39">
        <f>+F114+F122</f>
        <v>-423561671.03999996</v>
      </c>
      <c r="G123" s="39">
        <f>+G114+G122</f>
        <v>-84288490.12000036</v>
      </c>
      <c r="H123" s="39">
        <f>+H114+H122</f>
        <v>-423561671</v>
      </c>
      <c r="I123" s="55">
        <f>IF(F123&lt;&gt;0,G123/F123*100,)</f>
        <v>19.89993332329648</v>
      </c>
      <c r="J123" s="55">
        <f>IF(F123&lt;&gt;0,H123/F123*100,)</f>
        <v>99.99999999055629</v>
      </c>
    </row>
    <row r="124" spans="1:10" ht="20.25">
      <c r="A124" s="2" t="s">
        <v>63</v>
      </c>
      <c r="B124" s="3"/>
      <c r="C124" s="3"/>
      <c r="D124" s="14"/>
      <c r="E124" s="14"/>
      <c r="F124" s="14"/>
      <c r="G124" s="14"/>
      <c r="H124" s="14"/>
      <c r="I124" s="58" t="s">
        <v>150</v>
      </c>
      <c r="J124" s="58" t="s">
        <v>150</v>
      </c>
    </row>
    <row r="125" spans="1:10" ht="18">
      <c r="A125" s="44">
        <v>50</v>
      </c>
      <c r="B125" s="45" t="s">
        <v>64</v>
      </c>
      <c r="C125" s="45" t="s">
        <v>65</v>
      </c>
      <c r="D125" s="38">
        <f>+D126</f>
        <v>480000000</v>
      </c>
      <c r="E125" s="38">
        <f>+E126</f>
        <v>0</v>
      </c>
      <c r="F125" s="38">
        <f>+F126</f>
        <v>480000000</v>
      </c>
      <c r="G125" s="38">
        <f>+G126</f>
        <v>60000000</v>
      </c>
      <c r="H125" s="38">
        <f>+H126</f>
        <v>480000000</v>
      </c>
      <c r="I125" s="50">
        <f aca="true" t="shared" si="12" ref="I125:I132">IF(F125&lt;&gt;0,G125/F125*100,)</f>
        <v>12.5</v>
      </c>
      <c r="J125" s="50">
        <f aca="true" t="shared" si="13" ref="J125:J132">IF(F125&lt;&gt;0,H125/F125*100,)</f>
        <v>100</v>
      </c>
    </row>
    <row r="126" spans="1:10" ht="15">
      <c r="A126" s="21">
        <v>500</v>
      </c>
      <c r="B126" s="22"/>
      <c r="C126" s="22" t="s">
        <v>66</v>
      </c>
      <c r="D126" s="23">
        <f>D127</f>
        <v>480000000</v>
      </c>
      <c r="E126" s="23">
        <f>E127</f>
        <v>0</v>
      </c>
      <c r="F126" s="23">
        <f>F127</f>
        <v>480000000</v>
      </c>
      <c r="G126" s="23">
        <f>G127</f>
        <v>60000000</v>
      </c>
      <c r="H126" s="23">
        <f>H127</f>
        <v>480000000</v>
      </c>
      <c r="I126" s="51">
        <f t="shared" si="12"/>
        <v>12.5</v>
      </c>
      <c r="J126" s="51">
        <f t="shared" si="13"/>
        <v>100</v>
      </c>
    </row>
    <row r="127" spans="1:10" ht="15" outlineLevel="1">
      <c r="A127" s="21">
        <v>5001</v>
      </c>
      <c r="B127" s="22"/>
      <c r="C127" s="22" t="s">
        <v>85</v>
      </c>
      <c r="D127" s="23">
        <v>480000000</v>
      </c>
      <c r="E127" s="23">
        <v>0</v>
      </c>
      <c r="F127" s="23">
        <v>480000000</v>
      </c>
      <c r="G127" s="23">
        <v>60000000</v>
      </c>
      <c r="H127" s="23">
        <v>480000000</v>
      </c>
      <c r="I127" s="51">
        <f t="shared" si="12"/>
        <v>12.5</v>
      </c>
      <c r="J127" s="51">
        <f t="shared" si="13"/>
        <v>100</v>
      </c>
    </row>
    <row r="128" spans="1:10" ht="18">
      <c r="A128" s="44">
        <v>55</v>
      </c>
      <c r="B128" s="41" t="s">
        <v>67</v>
      </c>
      <c r="C128" s="45" t="s">
        <v>68</v>
      </c>
      <c r="D128" s="38">
        <f>+D129</f>
        <v>151000000</v>
      </c>
      <c r="E128" s="38">
        <f>+E129</f>
        <v>0</v>
      </c>
      <c r="F128" s="38">
        <f>+F129</f>
        <v>151000000</v>
      </c>
      <c r="G128" s="38">
        <f>+G129</f>
        <v>41832715.54</v>
      </c>
      <c r="H128" s="38">
        <f>+H129</f>
        <v>151000000</v>
      </c>
      <c r="I128" s="50">
        <f t="shared" si="12"/>
        <v>27.703785125827814</v>
      </c>
      <c r="J128" s="50">
        <f t="shared" si="13"/>
        <v>100</v>
      </c>
    </row>
    <row r="129" spans="1:10" ht="15">
      <c r="A129" s="21">
        <v>550</v>
      </c>
      <c r="B129" s="22"/>
      <c r="C129" s="22" t="s">
        <v>69</v>
      </c>
      <c r="D129" s="23">
        <f>D130</f>
        <v>151000000</v>
      </c>
      <c r="E129" s="23">
        <f>E130</f>
        <v>0</v>
      </c>
      <c r="F129" s="23">
        <f>F130</f>
        <v>151000000</v>
      </c>
      <c r="G129" s="23">
        <f>G130</f>
        <v>41832715.54</v>
      </c>
      <c r="H129" s="23">
        <f>H130</f>
        <v>151000000</v>
      </c>
      <c r="I129" s="51">
        <f t="shared" si="12"/>
        <v>27.703785125827814</v>
      </c>
      <c r="J129" s="51">
        <f t="shared" si="13"/>
        <v>100</v>
      </c>
    </row>
    <row r="130" spans="1:10" ht="15" outlineLevel="1">
      <c r="A130" s="21">
        <v>5501</v>
      </c>
      <c r="B130" s="22"/>
      <c r="C130" s="22" t="s">
        <v>149</v>
      </c>
      <c r="D130" s="23">
        <v>151000000</v>
      </c>
      <c r="E130" s="23">
        <v>0</v>
      </c>
      <c r="F130" s="23">
        <v>151000000</v>
      </c>
      <c r="G130" s="23">
        <v>41832715.54</v>
      </c>
      <c r="H130" s="23">
        <v>151000000</v>
      </c>
      <c r="I130" s="51">
        <f t="shared" si="12"/>
        <v>27.703785125827814</v>
      </c>
      <c r="J130" s="51">
        <f t="shared" si="13"/>
        <v>100</v>
      </c>
    </row>
    <row r="131" spans="1:10" ht="18">
      <c r="A131" s="16" t="s">
        <v>17</v>
      </c>
      <c r="B131" s="40" t="s">
        <v>70</v>
      </c>
      <c r="C131" s="27" t="s">
        <v>71</v>
      </c>
      <c r="D131" s="39">
        <f>+D125-D128</f>
        <v>329000000</v>
      </c>
      <c r="E131" s="39">
        <f>+E125-E128</f>
        <v>0</v>
      </c>
      <c r="F131" s="39">
        <f>+F125-F128</f>
        <v>329000000</v>
      </c>
      <c r="G131" s="39">
        <f>+G125-G128</f>
        <v>18167284.46</v>
      </c>
      <c r="H131" s="39">
        <f>+H125-H128</f>
        <v>329000000</v>
      </c>
      <c r="I131" s="55">
        <f t="shared" si="12"/>
        <v>5.521970960486323</v>
      </c>
      <c r="J131" s="55">
        <f t="shared" si="13"/>
        <v>100</v>
      </c>
    </row>
    <row r="132" spans="1:10" ht="54">
      <c r="A132" s="16" t="s">
        <v>17</v>
      </c>
      <c r="B132" s="40" t="s">
        <v>72</v>
      </c>
      <c r="C132" s="30" t="s">
        <v>73</v>
      </c>
      <c r="D132" s="46">
        <f>+D114+D122+D131</f>
        <v>-94561671.04000044</v>
      </c>
      <c r="E132" s="46">
        <f>+E114+E122+E131</f>
        <v>0</v>
      </c>
      <c r="F132" s="46">
        <f>+F114+F122+F131</f>
        <v>-94561671.03999996</v>
      </c>
      <c r="G132" s="46">
        <f>+G114+G122+G131</f>
        <v>-66121205.66000036</v>
      </c>
      <c r="H132" s="46">
        <f>+H114+H122+H131</f>
        <v>-94561671</v>
      </c>
      <c r="I132" s="60">
        <f t="shared" si="12"/>
        <v>69.92389721204358</v>
      </c>
      <c r="J132" s="60">
        <f t="shared" si="13"/>
        <v>99.9999999576996</v>
      </c>
    </row>
    <row r="133" spans="1:10" ht="15">
      <c r="A133" s="32"/>
      <c r="B133" s="33"/>
      <c r="C133" s="34"/>
      <c r="D133" s="29"/>
      <c r="E133" s="29"/>
      <c r="F133" s="29"/>
      <c r="G133" s="29"/>
      <c r="H133" s="29"/>
      <c r="I133" s="61" t="s">
        <v>150</v>
      </c>
      <c r="J133" s="61" t="s">
        <v>150</v>
      </c>
    </row>
    <row r="134" spans="1:10" ht="12.75">
      <c r="A134" s="31"/>
      <c r="B134" s="31"/>
      <c r="C134" s="31" t="s">
        <v>153</v>
      </c>
      <c r="D134" s="31"/>
      <c r="E134" s="31"/>
      <c r="F134" s="31"/>
      <c r="G134" s="31"/>
      <c r="H134" s="68" t="s">
        <v>154</v>
      </c>
      <c r="I134" s="62" t="s">
        <v>150</v>
      </c>
      <c r="J134" s="62" t="s">
        <v>150</v>
      </c>
    </row>
    <row r="135" spans="1:10" ht="15">
      <c r="A135" s="31"/>
      <c r="B135" s="31"/>
      <c r="C135" s="31"/>
      <c r="D135" s="47"/>
      <c r="E135" s="47"/>
      <c r="F135" s="47"/>
      <c r="G135" s="47"/>
      <c r="H135" s="68" t="s">
        <v>155</v>
      </c>
      <c r="I135" s="63" t="s">
        <v>150</v>
      </c>
      <c r="J135" s="63" t="s">
        <v>150</v>
      </c>
    </row>
    <row r="136" spans="1:10" ht="15">
      <c r="A136" s="31"/>
      <c r="B136" s="31"/>
      <c r="C136" s="48"/>
      <c r="D136" s="31"/>
      <c r="E136" s="31"/>
      <c r="F136" s="31"/>
      <c r="G136" s="31"/>
      <c r="H136" s="31"/>
      <c r="I136" s="62" t="s">
        <v>150</v>
      </c>
      <c r="J136" s="62" t="s">
        <v>150</v>
      </c>
    </row>
    <row r="137" spans="1:10" ht="15">
      <c r="A137" s="35"/>
      <c r="B137" s="34"/>
      <c r="C137" s="34"/>
      <c r="D137" s="35"/>
      <c r="E137" s="35"/>
      <c r="F137" s="35"/>
      <c r="G137" s="35"/>
      <c r="H137" s="35"/>
      <c r="I137" s="64" t="s">
        <v>150</v>
      </c>
      <c r="J137" s="64" t="s">
        <v>150</v>
      </c>
    </row>
    <row r="138" spans="1:10" ht="12.75">
      <c r="A138" s="29"/>
      <c r="B138" s="29"/>
      <c r="C138" s="29"/>
      <c r="D138" s="29"/>
      <c r="E138" s="29"/>
      <c r="F138" s="29"/>
      <c r="G138" s="29"/>
      <c r="H138" s="29"/>
      <c r="I138" s="61" t="s">
        <v>150</v>
      </c>
      <c r="J138" s="61" t="s">
        <v>150</v>
      </c>
    </row>
    <row r="139" spans="1:10" ht="12.75">
      <c r="A139" s="29"/>
      <c r="B139" s="29"/>
      <c r="C139" s="29"/>
      <c r="D139" s="29"/>
      <c r="E139" s="29"/>
      <c r="F139" s="29"/>
      <c r="G139" s="29"/>
      <c r="H139" s="29"/>
      <c r="I139" s="61" t="s">
        <v>150</v>
      </c>
      <c r="J139" s="61" t="s">
        <v>150</v>
      </c>
    </row>
    <row r="140" spans="1:10" ht="12.75">
      <c r="A140" s="28"/>
      <c r="B140" s="28"/>
      <c r="C140" s="28"/>
      <c r="D140" s="28"/>
      <c r="E140" s="28"/>
      <c r="F140" s="28"/>
      <c r="G140" s="28"/>
      <c r="H140" s="28"/>
      <c r="I140" s="65" t="s">
        <v>150</v>
      </c>
      <c r="J140" s="65" t="s">
        <v>150</v>
      </c>
    </row>
    <row r="141" spans="1:10" ht="12.75">
      <c r="A141" s="28"/>
      <c r="B141" s="28"/>
      <c r="C141" s="28"/>
      <c r="D141" s="28"/>
      <c r="E141" s="28"/>
      <c r="F141" s="28"/>
      <c r="G141" s="28"/>
      <c r="H141" s="28"/>
      <c r="I141" s="65" t="s">
        <v>150</v>
      </c>
      <c r="J141" s="65" t="s">
        <v>150</v>
      </c>
    </row>
    <row r="142" spans="1:10" ht="12.75">
      <c r="A142" s="28"/>
      <c r="B142" s="28"/>
      <c r="C142" s="28"/>
      <c r="D142" s="28"/>
      <c r="E142" s="28"/>
      <c r="F142" s="28"/>
      <c r="G142" s="28"/>
      <c r="H142" s="28"/>
      <c r="I142" s="65" t="s">
        <v>150</v>
      </c>
      <c r="J142" s="65" t="s">
        <v>150</v>
      </c>
    </row>
    <row r="143" spans="1:10" ht="12.75">
      <c r="A143" s="28"/>
      <c r="B143" s="28"/>
      <c r="C143" s="28"/>
      <c r="D143" s="28"/>
      <c r="E143" s="28"/>
      <c r="F143" s="28"/>
      <c r="G143" s="28"/>
      <c r="H143" s="28"/>
      <c r="I143" s="65" t="s">
        <v>150</v>
      </c>
      <c r="J143" s="65" t="s">
        <v>150</v>
      </c>
    </row>
    <row r="144" spans="1:10" ht="12.75">
      <c r="A144" s="28"/>
      <c r="B144" s="28"/>
      <c r="C144" s="28"/>
      <c r="D144" s="28"/>
      <c r="E144" s="28"/>
      <c r="F144" s="28"/>
      <c r="G144" s="28"/>
      <c r="H144" s="28"/>
      <c r="I144" s="65" t="s">
        <v>150</v>
      </c>
      <c r="J144" s="65" t="s">
        <v>150</v>
      </c>
    </row>
    <row r="145" spans="1:10" ht="12.75">
      <c r="A145" s="28"/>
      <c r="B145" s="28"/>
      <c r="C145" s="28"/>
      <c r="D145" s="28"/>
      <c r="E145" s="28"/>
      <c r="F145" s="28"/>
      <c r="G145" s="28"/>
      <c r="H145" s="28"/>
      <c r="I145" s="65" t="s">
        <v>150</v>
      </c>
      <c r="J145" s="65" t="s">
        <v>150</v>
      </c>
    </row>
    <row r="146" spans="1:10" ht="12.75">
      <c r="A146" s="28"/>
      <c r="B146" s="28"/>
      <c r="C146" s="28"/>
      <c r="D146" s="28"/>
      <c r="E146" s="28"/>
      <c r="F146" s="28"/>
      <c r="G146" s="28"/>
      <c r="H146" s="28"/>
      <c r="I146" s="65" t="s">
        <v>150</v>
      </c>
      <c r="J146" s="65" t="s">
        <v>150</v>
      </c>
    </row>
    <row r="147" spans="1:10" ht="12.75">
      <c r="A147" s="28"/>
      <c r="B147" s="28"/>
      <c r="C147" s="28"/>
      <c r="D147" s="28"/>
      <c r="E147" s="28"/>
      <c r="F147" s="28"/>
      <c r="G147" s="28"/>
      <c r="H147" s="28"/>
      <c r="I147" s="65" t="s">
        <v>150</v>
      </c>
      <c r="J147" s="65" t="s">
        <v>150</v>
      </c>
    </row>
    <row r="148" spans="1:10" ht="12.75">
      <c r="A148" s="28"/>
      <c r="B148" s="28"/>
      <c r="C148" s="28"/>
      <c r="D148" s="28"/>
      <c r="E148" s="28"/>
      <c r="F148" s="28"/>
      <c r="G148" s="28"/>
      <c r="H148" s="28"/>
      <c r="I148" s="65" t="s">
        <v>150</v>
      </c>
      <c r="J148" s="65" t="s">
        <v>150</v>
      </c>
    </row>
  </sheetData>
  <mergeCells count="2">
    <mergeCell ref="B1:C1"/>
    <mergeCell ref="B2:F2"/>
  </mergeCells>
  <printOptions/>
  <pageMargins left="0.82" right="0.75" top="0.3937007874015748" bottom="0.7874015748031497" header="0" footer="0"/>
  <pageSetup horizontalDpi="1200" verticalDpi="1200" orientation="landscape" paperSize="9" scale="66" r:id="rId1"/>
  <headerFooter alignWithMargins="0">
    <oddFooter>&amp;CStran &amp;P</oddFooter>
  </headerFooter>
  <rowBreaks count="3" manualBreakCount="3">
    <brk id="45" max="255" man="1"/>
    <brk id="82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GASILSKA ZVEZA TIŠINA</dc:creator>
  <cp:keywords/>
  <dc:description/>
  <cp:lastModifiedBy>marjetam</cp:lastModifiedBy>
  <cp:lastPrinted>2006-07-12T09:32:58Z</cp:lastPrinted>
  <dcterms:created xsi:type="dcterms:W3CDTF">1999-09-22T06:59:43Z</dcterms:created>
  <dcterms:modified xsi:type="dcterms:W3CDTF">2006-07-12T09:33:00Z</dcterms:modified>
  <cp:category/>
  <cp:version/>
  <cp:contentType/>
  <cp:contentStatus/>
</cp:coreProperties>
</file>