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bilanca" sheetId="1" r:id="rId1"/>
    <sheet name="obrazložitve" sheetId="2" r:id="rId2"/>
    <sheet name="priloga 1" sheetId="3" r:id="rId3"/>
    <sheet name="specifikacija nepremičnin" sheetId="4" r:id="rId4"/>
  </sheets>
  <externalReferences>
    <externalReference r:id="rId7"/>
  </externalReferences>
  <definedNames>
    <definedName name="Napaka1">'[1]Napake'!$B$9</definedName>
    <definedName name="Napaka2">'[1]Napake'!$B$10</definedName>
    <definedName name="Napaka3">'[1]Napake'!$B$11</definedName>
    <definedName name="Napaka4">'[1]Napake'!$B$12</definedName>
    <definedName name="Napaka5b">'[1]Napake'!$B$14</definedName>
    <definedName name="Napaka6">'[1]Napake'!$B$16</definedName>
    <definedName name="Napaka7">'[1]Napake'!$B$17</definedName>
    <definedName name="Napaka8">'[1]Napake'!$B$19</definedName>
    <definedName name="Napaka9">'[1]Napake'!$B$20</definedName>
    <definedName name="VRSTE_1">'[1]Navodilo'!$A$34:$A$41</definedName>
  </definedNames>
  <calcPr fullCalcOnLoad="1"/>
</workbook>
</file>

<file path=xl/sharedStrings.xml><?xml version="1.0" encoding="utf-8"?>
<sst xmlns="http://schemas.openxmlformats.org/spreadsheetml/2006/main" count="464" uniqueCount="338">
  <si>
    <t>SEZNAM VRST SPREMEMB:</t>
  </si>
  <si>
    <t>Šifra uporabnika</t>
  </si>
  <si>
    <t>NAPAKA</t>
  </si>
  <si>
    <t>Napaka</t>
  </si>
  <si>
    <t>dolžina</t>
  </si>
  <si>
    <t>prvi znak</t>
  </si>
  <si>
    <t>pravilna št.</t>
  </si>
  <si>
    <t>vsota za kontrolo</t>
  </si>
  <si>
    <t>os. delenja</t>
  </si>
  <si>
    <t>razlika do 11</t>
  </si>
  <si>
    <t>kont. štev.</t>
  </si>
  <si>
    <t>Ime uporabnika</t>
  </si>
  <si>
    <t>OBČINA TRŽIČ</t>
  </si>
  <si>
    <t>Davčna številka</t>
  </si>
  <si>
    <t>Sedež uporabnika</t>
  </si>
  <si>
    <t>TRG SVOBODE 18</t>
  </si>
  <si>
    <t>Matična številka</t>
  </si>
  <si>
    <t>4290 TRŽIČ</t>
  </si>
  <si>
    <t>E</t>
  </si>
  <si>
    <t>obrazloženo manj od 75%</t>
  </si>
  <si>
    <t>F</t>
  </si>
  <si>
    <t>nepopolno vnesene trojke (a-znesek, b-vzrok, c- vsebina)</t>
  </si>
  <si>
    <t>PREMOŽENJSKA BILANCA OBČINE</t>
  </si>
  <si>
    <t>OBRAZLOŽITEV SPREMEMB PREMOŽENJSKE BILANCE</t>
  </si>
  <si>
    <t>Področje tiskanja obrazložitev</t>
  </si>
  <si>
    <t>na dan</t>
  </si>
  <si>
    <t>Napaka: TL aktiva ni =pasivi</t>
  </si>
  <si>
    <t>N6:</t>
  </si>
  <si>
    <t>Razlika &gt; 50 mio in (ali nepopolne obrazložitev ali obrazloženo manj od 75%)</t>
  </si>
  <si>
    <t>Napaka: PL aktiva ni =pasivi</t>
  </si>
  <si>
    <t>(zneski v tisočih tolarjev)</t>
  </si>
  <si>
    <t>N7:</t>
  </si>
  <si>
    <t xml:space="preserve">Razlika &lt; 50 mio in (ali nepopolne obrazložitve ali {zneski vneseni in obrazloženo manj od 75%}) </t>
  </si>
  <si>
    <t>Priloga 5 in obrazložitev</t>
  </si>
  <si>
    <t>Zap. številka</t>
  </si>
  <si>
    <t>Opis postavke premoženjske bilance</t>
  </si>
  <si>
    <t>Oznaka za AOP</t>
  </si>
  <si>
    <t xml:space="preserve"> Znesek (v tisočih tolarjev)</t>
  </si>
  <si>
    <t xml:space="preserve">Znesek razlike </t>
  </si>
  <si>
    <t>Obrazloženo %</t>
  </si>
  <si>
    <t>1. Obrazložitev</t>
  </si>
  <si>
    <t>2. Obrazložitev</t>
  </si>
  <si>
    <t>3. Obrazložitev</t>
  </si>
  <si>
    <t>4. Obrazložitev</t>
  </si>
  <si>
    <t>5. Obrazložitev</t>
  </si>
  <si>
    <t>6. Obrazložitev</t>
  </si>
  <si>
    <t>7. Obrazložitev</t>
  </si>
  <si>
    <t>8. Obrazložitev</t>
  </si>
  <si>
    <t>9. Obrazložitev</t>
  </si>
  <si>
    <t>10. Obrazložitev</t>
  </si>
  <si>
    <t>&gt;50</t>
  </si>
  <si>
    <t>&lt;50</t>
  </si>
  <si>
    <t>&lt;75%</t>
  </si>
  <si>
    <t>nepop.</t>
  </si>
  <si>
    <t>Tekoče leto</t>
  </si>
  <si>
    <t>Predhodno leto</t>
  </si>
  <si>
    <t>(najmanj 75%)</t>
  </si>
  <si>
    <t>Znesek</t>
  </si>
  <si>
    <t>Vzrok:</t>
  </si>
  <si>
    <t>Besedilo</t>
  </si>
  <si>
    <t xml:space="preserve">in </t>
  </si>
  <si>
    <t xml:space="preserve"> Xa in</t>
  </si>
  <si>
    <t>&gt;100%</t>
  </si>
  <si>
    <t>Xa,b,c</t>
  </si>
  <si>
    <t>1</t>
  </si>
  <si>
    <t>2</t>
  </si>
  <si>
    <t>3</t>
  </si>
  <si>
    <t>4</t>
  </si>
  <si>
    <t>7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</si>
  <si>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</si>
  <si>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</si>
  <si>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</si>
  <si>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</si>
  <si>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</si>
  <si>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</si>
  <si>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</si>
  <si>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</si>
  <si>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</si>
  <si>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</si>
  <si>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</si>
  <si>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</si>
  <si>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</si>
  <si>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</si>
  <si>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</si>
  <si>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</si>
  <si>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</si>
  <si>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</si>
  <si>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</si>
  <si>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</si>
  <si>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</si>
  <si>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</si>
  <si>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</si>
  <si>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</si>
  <si>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</si>
  <si>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</si>
  <si>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</si>
  <si>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</si>
  <si>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</si>
  <si>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</si>
  <si>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E,F</t>
  </si>
  <si>
    <t>Oznaka
napake</t>
  </si>
  <si>
    <t>Oznaka
za AOP</t>
  </si>
  <si>
    <t>Obrazložitev</t>
  </si>
  <si>
    <t>Aktiva</t>
  </si>
  <si>
    <t>C</t>
  </si>
  <si>
    <t>D</t>
  </si>
  <si>
    <t>Sedanja vrednost neopredmetenih dolgoročnih sredstev</t>
  </si>
  <si>
    <t/>
  </si>
  <si>
    <t>(201-202)</t>
  </si>
  <si>
    <t>Nabavna vrednost neopredmetenih dolgoročnih sredstev</t>
  </si>
  <si>
    <t>Popravki vrednosti neopredmetenih dolgoročnih sredstev</t>
  </si>
  <si>
    <t>Sedanja vrednost nepremičnin</t>
  </si>
  <si>
    <t>S1</t>
  </si>
  <si>
    <t>Sedanja vrednost nepremičnin je povečana na račun pridobitve novega premoženja po pogodbi o neodplačnem prenosu in drugih investicij</t>
  </si>
  <si>
    <t>(204-205)</t>
  </si>
  <si>
    <t>Nabavna vrednost nepremičnin</t>
  </si>
  <si>
    <t>Nabavna vrednost nepremičnin je povečana na račun pridobitve novega premoženja po pogodbi o neodplačnem prenosu in drugih investicij</t>
  </si>
  <si>
    <t>Popravek vrednosti nepremičnin</t>
  </si>
  <si>
    <t>S4</t>
  </si>
  <si>
    <t>Obračun amortizacije</t>
  </si>
  <si>
    <t>Sedanja vrednost opreme in drugih opredmetenih osnovnih sredstev</t>
  </si>
  <si>
    <t>(207-208)</t>
  </si>
  <si>
    <t>Nabavna vrednost opreme in drugih opredmetenih osnovnih sredstev</t>
  </si>
  <si>
    <t>Nove nabave osnovnih sredstev, predvsem v knjižnici in OZG</t>
  </si>
  <si>
    <t>Popravek vrednosti opreme in drugih opredmetenih osnovnih sredstev</t>
  </si>
  <si>
    <t>Terjatve za sredstva dana v upravljanje javnim podjetjem</t>
  </si>
  <si>
    <t>209</t>
  </si>
  <si>
    <t>(210+211)</t>
  </si>
  <si>
    <t>Terjatve za sredstva dana v upravljanje javnim podjetjem v lasti države</t>
  </si>
  <si>
    <t>Terjatve za sredstva dana v upravljanje javnim podjetjem v lasti občine</t>
  </si>
  <si>
    <t>Zaloge</t>
  </si>
  <si>
    <t>Dolgoročne kapitalske naložbe</t>
  </si>
  <si>
    <t>Evidenčni prenos vrednosti premoženja v Gorenjskih lekarnah iz kapitalskih naložb med terjatve za sredstva dana v upravljanje in uskladitev kapitalskih naložb</t>
  </si>
  <si>
    <t>Dolgoročno dana posojila in depoziti</t>
  </si>
  <si>
    <t>Vrednost dogloročno danih posojil se je zmanjšala predvsem zaradi vnovčenja terjatev po posojilni pogodbi do SZG</t>
  </si>
  <si>
    <t>Dolgoročne terjatve iz poslovanja</t>
  </si>
  <si>
    <t>Investicije v komunalno infrastrukturo po programu KPT</t>
  </si>
  <si>
    <t>Denarna sredstva</t>
  </si>
  <si>
    <t>Kratkoročne terjatve</t>
  </si>
  <si>
    <t>Povečanje vrednosti depozitov pri bankah in druge kratkoročne terjatve (denacionalizacija…)</t>
  </si>
  <si>
    <t>Druge terjatve</t>
  </si>
  <si>
    <t>Skupaj aktiva</t>
  </si>
  <si>
    <t>(200+203+206+209+212+213+214+215+216+217+218)</t>
  </si>
  <si>
    <t>Pasiva</t>
  </si>
  <si>
    <t>Splošni sklad</t>
  </si>
  <si>
    <t>Povečanje premoženja v nepremičninah in druge spremembe vrednosti sredstev</t>
  </si>
  <si>
    <t>Rezervni sklad</t>
  </si>
  <si>
    <t>Dolgoročno prejeta posojila</t>
  </si>
  <si>
    <t>Dolgoročne obveznosti iz poslovanja</t>
  </si>
  <si>
    <t>Kratkoročne obveznosti</t>
  </si>
  <si>
    <t>Plačilo obveznosti do dobaviteljev in delno prenos na druge obveznosti (do uporabnikov EKN)</t>
  </si>
  <si>
    <t>Druge obveznosti</t>
  </si>
  <si>
    <t>Prenos dela obveznosti do dobaviteljev na obveznosti do uporabnikov EKN</t>
  </si>
  <si>
    <t>Skupaj pasiva</t>
  </si>
  <si>
    <t>(220+221+222+223+224+225)</t>
  </si>
  <si>
    <t>Kraj in datum:</t>
  </si>
  <si>
    <t>Oseba odgovorna za sestavljanje bilance:</t>
  </si>
  <si>
    <t>Odgovorna oseba:</t>
  </si>
  <si>
    <t>Tržič, 26.4.2006</t>
  </si>
  <si>
    <t>Marjeta Maček</t>
  </si>
  <si>
    <t>Pavel Rupar</t>
  </si>
  <si>
    <t>Obrazec je pripravljen na podlagi 93. člena ZJF (Uradni list RS, št. 79/99, 124/00, 79/01, 30/02, 56/02-ZJU in 110/02-ZDT-B), priloga 5 pravilnika o pripravi konsolidirane premoženjske bilance države in občin.</t>
  </si>
  <si>
    <t>Razlika aktiva pasiva PB</t>
  </si>
  <si>
    <t>Aktiva BS</t>
  </si>
  <si>
    <t>Pobot 1. nivo</t>
  </si>
  <si>
    <t>Pobot 2. nivo</t>
  </si>
  <si>
    <t>Aktiva PB5</t>
  </si>
  <si>
    <t>S1_Sedanja vrednost nepremičnin je povečana na račun pridobitve novega premoženja po pogodbi o neodplačnem prenosu in drugih investicij</t>
  </si>
  <si>
    <t>S1_Nabavna vrednost nepremičnin je povečana na račun pridobitve novega premoženja po pogodbi o neodplačnem prenosu in drugih investicij</t>
  </si>
  <si>
    <t>S4_Obračun amortizacije</t>
  </si>
  <si>
    <t>S1_Nove nabave osnovnih sredstev, predvsem v knjižnici in OZG</t>
  </si>
  <si>
    <t>S1_Evidenčni prenos vrednosti premoženja v Gorenjskih lekarnah iz kapitalskih naložb med terjatve za sredstva dana v upravljanje in uskladitev kapitalskih naložb</t>
  </si>
  <si>
    <t>S1_Vrednost dogloročno danih posojil se je zmanjšala predvsem zaradi vnovčenja terjatev po posojilni pogodbi do SZG</t>
  </si>
  <si>
    <t>S1_Investicije v komunalno infrastrukturo po programu KPT</t>
  </si>
  <si>
    <t>S1_Povečanje vrednosti depozitov pri bankah in druge kratkoročne terjatve (denacionalizacija…)</t>
  </si>
  <si>
    <t>S1_Povečanje premoženja v nepremičninah in druge spremembe vrednosti sredstev</t>
  </si>
  <si>
    <t>S1_Plačilo obveznosti do dobaviteljev in delno prenos na druge obveznosti (do uporabnikov EKN)</t>
  </si>
  <si>
    <t>S1_Prenos dela obveznosti do dobaviteljev na obveznosti do uporabnikov EKN</t>
  </si>
  <si>
    <t xml:space="preserve">         Oseba odgovorna                                                                                                                                                                                </t>
  </si>
  <si>
    <t xml:space="preserve">         za sestavljanje bilanc:                                                                                                                                                                        </t>
  </si>
  <si>
    <t xml:space="preserve">         Marjeta Maček                                                                                                                                                                                  </t>
  </si>
  <si>
    <t>Obrazložitev pobota in dolga za P1/P3 ZBIR</t>
  </si>
  <si>
    <t>(4. odstavek 21. člena Pravilnika o pripravi konsolidirane premoženjske bilance države in občin - Ur. list RS št. 26/03, 117/05)</t>
  </si>
  <si>
    <t>A) Podatki o pobotu na dan 31.12.2005</t>
  </si>
  <si>
    <t>zneski v 1000 SIT</t>
  </si>
  <si>
    <t xml:space="preserve"> Zapšt.</t>
  </si>
  <si>
    <t>SKUPINA KONTOV</t>
  </si>
  <si>
    <t>OPIS SKUPINE KONTOV</t>
  </si>
  <si>
    <t xml:space="preserve"> Stanje v poslovnih knjigah na dan 31.12.2005</t>
  </si>
  <si>
    <r>
      <t>Pobot</t>
    </r>
    <r>
      <rPr>
        <sz val="8"/>
        <rFont val="Arial"/>
        <family val="2"/>
      </rPr>
      <t xml:space="preserve"> na 1. ravni (zmanjšanje s predznakom -)</t>
    </r>
  </si>
  <si>
    <t>Stanje po pobotu na 1. ravni</t>
  </si>
  <si>
    <t>A</t>
  </si>
  <si>
    <t>B</t>
  </si>
  <si>
    <t>F =D + E</t>
  </si>
  <si>
    <t>07</t>
  </si>
  <si>
    <t>DOLGOROČNO DANA POSOJILA IN DEPOZITI</t>
  </si>
  <si>
    <t>08</t>
  </si>
  <si>
    <t>DOLGOROČNE TERJATVE IZ POSLOVANJA</t>
  </si>
  <si>
    <t>14</t>
  </si>
  <si>
    <t>KRATKOROČNE TERJATVE DO UPORABNIKOV ENOTNEGA KONTNEGA NAČRTA</t>
  </si>
  <si>
    <t>18</t>
  </si>
  <si>
    <t>NEPLAČANI ODHODKI</t>
  </si>
  <si>
    <t>19</t>
  </si>
  <si>
    <t>AKTIVNE ČASOVNE RAZMEJITVE</t>
  </si>
  <si>
    <t>6a</t>
  </si>
  <si>
    <t>Preveri ustreznost knjiženja</t>
  </si>
  <si>
    <t>6b</t>
  </si>
  <si>
    <t>Preveri ustreznost knjiženja na skupini kontov 06 oz. 09</t>
  </si>
  <si>
    <t>I. SKUPAJ</t>
  </si>
  <si>
    <t>24</t>
  </si>
  <si>
    <t>KRATKOROČNE OBVEZNOSTI DO UPORABNIKOV ENOTNEGA KONTNEGA NAČRTA</t>
  </si>
  <si>
    <t>28</t>
  </si>
  <si>
    <t>NEPLAČANI PRIHODKI</t>
  </si>
  <si>
    <t>29</t>
  </si>
  <si>
    <t>PASIVNE ČASOVNE RAZMEJITVE</t>
  </si>
  <si>
    <t>90</t>
  </si>
  <si>
    <t>SPLOŠNI SKLAD</t>
  </si>
  <si>
    <t>94</t>
  </si>
  <si>
    <t>SKLAD PREMOŽENJA V JAVNIH SKLADIH IN DRUGIH PRAVNIH OSEBAH JAVNEGA PRAVA, KI JE V NJIHOVI LASTI</t>
  </si>
  <si>
    <t>96</t>
  </si>
  <si>
    <t>DOLGOROČNE FINANČNE OBVEZNOSTI</t>
  </si>
  <si>
    <t>97</t>
  </si>
  <si>
    <t>DRUGE DOLGOROČNE OBVEZNOSTI</t>
  </si>
  <si>
    <t>98</t>
  </si>
  <si>
    <t>OBVEZNOSTI ZA SREDSTVA PREJETA V UPRAVLJANJE</t>
  </si>
  <si>
    <t>II. SKUPAJ</t>
  </si>
  <si>
    <t xml:space="preserve"> B) Podatki o stanju dolga pred pobotom po vrstah dolga v primerjavi s podatki v bilanci stanja na dan 31.12.2005</t>
  </si>
  <si>
    <t xml:space="preserve"> Zap št.</t>
  </si>
  <si>
    <t>Stanje DOLGA, izkazano v BILANCI STANJA na dan 31.12.2005</t>
  </si>
  <si>
    <t xml:space="preserve"> Stanje DOLGA, izkazano v poslovnih knjigah na dan 31.12.2005</t>
  </si>
  <si>
    <t>Razlika</t>
  </si>
  <si>
    <t>F= D - E</t>
  </si>
  <si>
    <t>III. KRATKOROČNE OBVEZNOSTI</t>
  </si>
  <si>
    <t>24-celotna</t>
  </si>
  <si>
    <t>Kratkoročne obveznosti do uporabnikov enotnega kontnega načrta</t>
  </si>
  <si>
    <t>24-delna</t>
  </si>
  <si>
    <r>
      <t xml:space="preserve">Kratkoročne </t>
    </r>
    <r>
      <rPr>
        <b/>
        <sz val="8"/>
        <rFont val="Arial"/>
        <family val="2"/>
      </rPr>
      <t>finančne</t>
    </r>
    <r>
      <rPr>
        <sz val="8"/>
        <rFont val="Arial"/>
        <family val="2"/>
      </rPr>
      <t xml:space="preserve"> obveznosti - do proračunskih uporabnikov </t>
    </r>
  </si>
  <si>
    <t xml:space="preserve">Druge kratkoročne obveznosti- do proračunskih uporabnikov </t>
  </si>
  <si>
    <t>25-celotna</t>
  </si>
  <si>
    <t>Kratkoročne obveznosti do financerjev</t>
  </si>
  <si>
    <t>25-delna</t>
  </si>
  <si>
    <t>Kratkoročne finančne obveznosti - do PU</t>
  </si>
  <si>
    <r>
      <t xml:space="preserve">Kratkoročne finančne obveznosti, </t>
    </r>
    <r>
      <rPr>
        <b/>
        <sz val="8"/>
        <rFont val="Arial"/>
        <family val="2"/>
      </rPr>
      <t>ki niso PU</t>
    </r>
  </si>
  <si>
    <t>IV. DOLGOROČNEOBVEZNOSTI</t>
  </si>
  <si>
    <t>96-celotna</t>
  </si>
  <si>
    <t>Dolgoročne finančne obveznosti</t>
  </si>
  <si>
    <t>96-delna</t>
  </si>
  <si>
    <r>
      <t xml:space="preserve">Dolgoročne finančne obveznosti - </t>
    </r>
    <r>
      <rPr>
        <b/>
        <sz val="8"/>
        <rFont val="Arial"/>
        <family val="2"/>
      </rPr>
      <t>do proračunskih uporabnikov</t>
    </r>
  </si>
  <si>
    <r>
      <t xml:space="preserve">Dolgoročne finančne obveznosti, </t>
    </r>
    <r>
      <rPr>
        <b/>
        <sz val="8"/>
        <rFont val="Arial"/>
        <family val="2"/>
      </rPr>
      <t>ki niso proračunski uporabniki</t>
    </r>
  </si>
  <si>
    <r>
      <t xml:space="preserve">Skupni znesek skupin 24, 25 in 96
</t>
    </r>
    <r>
      <rPr>
        <sz val="8"/>
        <rFont val="Arial"/>
        <family val="2"/>
      </rPr>
      <t>(zap.št. 18+21+24)</t>
    </r>
  </si>
  <si>
    <r>
      <t xml:space="preserve">od tega - dolg do PU </t>
    </r>
    <r>
      <rPr>
        <sz val="8"/>
        <rFont val="Arial"/>
        <family val="2"/>
      </rPr>
      <t>(zap.št. 19+22+25)</t>
    </r>
  </si>
  <si>
    <t>Oseba, odgovorna za sestavljanje bilance:</t>
  </si>
  <si>
    <t>SPECIFIKACIJA NEPREMIČNIN po stanju 31.12.2005</t>
  </si>
  <si>
    <t>PRILOGA 2</t>
  </si>
  <si>
    <t>1.  OBČINA TRŽIČ (brez premoženja neposrednih in posrednih proračunskih uporabnikov)</t>
  </si>
  <si>
    <t>v SIT</t>
  </si>
  <si>
    <t>nabavna</t>
  </si>
  <si>
    <t xml:space="preserve">popravek </t>
  </si>
  <si>
    <t xml:space="preserve">sedanja </t>
  </si>
  <si>
    <t xml:space="preserve">STAVBNO </t>
  </si>
  <si>
    <t>KMETIJSKA</t>
  </si>
  <si>
    <t>GOZDNA</t>
  </si>
  <si>
    <t>DRUGA</t>
  </si>
  <si>
    <t>vrednost</t>
  </si>
  <si>
    <t>vrednosti</t>
  </si>
  <si>
    <t>ZEMLJIŠČE</t>
  </si>
  <si>
    <t>ZEMLJIŠČA</t>
  </si>
  <si>
    <t>NEGOSPODARSKE STAVBE</t>
  </si>
  <si>
    <t>stanovanja in stanovanjske hiše</t>
  </si>
  <si>
    <t>stanovanja zavodov</t>
  </si>
  <si>
    <t>upravna stavba Občine Tržič</t>
  </si>
  <si>
    <t>plinska kotlovnica v stavbi Občine Tržič</t>
  </si>
  <si>
    <t>poslovni prostori</t>
  </si>
  <si>
    <t>Vila Bistrica</t>
  </si>
  <si>
    <t>zdravstveni dom Tržič - dvigalo</t>
  </si>
  <si>
    <t>šola Leše</t>
  </si>
  <si>
    <t>garaža (grad)</t>
  </si>
  <si>
    <t>mrliške vežice v Kovorju</t>
  </si>
  <si>
    <t>kinodvorana Tržič</t>
  </si>
  <si>
    <t>mansarda na Cankarjevi 5</t>
  </si>
  <si>
    <t>poslovni prostori na Koroški 9</t>
  </si>
  <si>
    <t>skakalni center sebenje</t>
  </si>
  <si>
    <t>premoženje Peko (kompleks Peko in Runo)</t>
  </si>
  <si>
    <t>ostalo (zemljišča za ceste in ostale objekte v lasti Občine Tržič)</t>
  </si>
  <si>
    <t>GRADBENI OBJEKTI</t>
  </si>
  <si>
    <t>obvoznica</t>
  </si>
  <si>
    <t>most za šolo</t>
  </si>
  <si>
    <t>ostali</t>
  </si>
  <si>
    <t>NEPREMIČNINE V GRADNJI ALI IZDELAVI</t>
  </si>
  <si>
    <t>tekoče investicije - kuhinja vrtec Križe</t>
  </si>
  <si>
    <t>tekoče investicije v stanovanja</t>
  </si>
  <si>
    <t>tekoče investicije - Cankarjeva 5</t>
  </si>
  <si>
    <t>dokumentacija za kohezijo</t>
  </si>
  <si>
    <t>SKUPAJ gradbeni objekti</t>
  </si>
  <si>
    <t>SKUPAJ zemljišča</t>
  </si>
  <si>
    <t>SKUPAJ VSE NEPREMIČNINE</t>
  </si>
  <si>
    <t>SPECIFIKACIJA NEPREMIČNIN po stanju na dan 31.12.2005</t>
  </si>
  <si>
    <t>PRILOGA 1</t>
  </si>
  <si>
    <t>2.  NEPOSREDNI UPORABNIKI PRORAČUNA</t>
  </si>
  <si>
    <t>v tisoč SIT</t>
  </si>
  <si>
    <t>Naziv</t>
  </si>
  <si>
    <t>Sed.vred.    nepremičnin 05</t>
  </si>
  <si>
    <t>Sed.vred. nepremičnin 04</t>
  </si>
  <si>
    <t>Razlika 05-04</t>
  </si>
  <si>
    <t>KS BISTRICA PRI TRŽIČU</t>
  </si>
  <si>
    <t>KRAJEVNA SKUPNOST BREZJE PRI TRŽIČU</t>
  </si>
  <si>
    <t>KRAJEVNA SKUPNOST JELENDOL</t>
  </si>
  <si>
    <t>KS KOVOR</t>
  </si>
  <si>
    <t>KS KRIŽE</t>
  </si>
  <si>
    <t>KRAJEVNA SKUPNOST LEŠE</t>
  </si>
  <si>
    <t>KRAJEVNA SKUPNOST LOM POD STORŽIČEM</t>
  </si>
  <si>
    <t>KRAJEVNA SKUPOST PODLJUBELJ</t>
  </si>
  <si>
    <t>KRAJEVNA SKUPNOST PRISTAVA</t>
  </si>
  <si>
    <t>KRAJEVNA SKUPNOST SEBENJE</t>
  </si>
  <si>
    <t>KRAJEVNA SKUPNOST SENIČNO</t>
  </si>
  <si>
    <t>KRAJEVNA SKUPNOST RAVNE</t>
  </si>
  <si>
    <t>KRAJEVNA SKUPNOST TRŽIČ-MESTO</t>
  </si>
  <si>
    <t>Skupni znesek</t>
  </si>
  <si>
    <t>3. POSREDNI UPORABNIKI PRORAČUNA</t>
  </si>
  <si>
    <t>Sed.vred.    nepremičnin (v upravljanju) 05</t>
  </si>
  <si>
    <t>Sed. vred.    nepremičnin 04</t>
  </si>
  <si>
    <t>ZAVOD ZA PRENOVO MESTA TRŽIČ REVITAL</t>
  </si>
  <si>
    <t>Tržiški muzej</t>
  </si>
  <si>
    <t>Knjižnica dr. Toneta Pretnarja</t>
  </si>
  <si>
    <t>VZGOJNO VARSTVENI ZAVOD TRŽIČ</t>
  </si>
  <si>
    <t>OSNOVNA ŠOLA BISTRICA</t>
  </si>
  <si>
    <t>OSNOVNA ŠOLA TRŽIČ</t>
  </si>
  <si>
    <t>OSNOVNA ŠOLA KRIŽE</t>
  </si>
  <si>
    <t>GLASBENA ŠOLA TRŽIČ</t>
  </si>
  <si>
    <t>LJUDSKA UNIVERZA TRŽIČ</t>
  </si>
  <si>
    <t>OSNOVNO ZDRAVSTVO GORENJSKE</t>
  </si>
  <si>
    <t>1+2+3.  OBČINA TRŽIČ KOT CELOTA</t>
  </si>
  <si>
    <t>Sedanja vrednost 05</t>
  </si>
  <si>
    <t>Sedanja vrednost 04</t>
  </si>
  <si>
    <t>VSI SKUPAJ</t>
  </si>
  <si>
    <t>Občina Tržič</t>
  </si>
  <si>
    <t>ostali neposredni uporabniki</t>
  </si>
  <si>
    <t>posredni uporabniki</t>
  </si>
</sst>
</file>

<file path=xl/styles.xml><?xml version="1.0" encoding="utf-8"?>
<styleSheet xmlns="http://schemas.openxmlformats.org/spreadsheetml/2006/main">
  <numFmts count="25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</numFmts>
  <fonts count="26">
    <font>
      <sz val="10"/>
      <name val="Arial"/>
      <family val="0"/>
    </font>
    <font>
      <sz val="8"/>
      <color indexed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color indexed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3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8"/>
      <color indexed="10"/>
      <name val="Arial CE"/>
      <family val="2"/>
    </font>
    <font>
      <sz val="7"/>
      <color indexed="10"/>
      <name val="Arial CE"/>
      <family val="0"/>
    </font>
    <font>
      <strike/>
      <sz val="8"/>
      <color indexed="10"/>
      <name val="Arial"/>
      <family val="2"/>
    </font>
    <font>
      <b/>
      <sz val="8"/>
      <color indexed="12"/>
      <name val="Arial"/>
      <family val="2"/>
    </font>
    <font>
      <sz val="14"/>
      <name val="Arial CE"/>
      <family val="0"/>
    </font>
    <font>
      <sz val="8"/>
      <color indexed="12"/>
      <name val="Arial"/>
      <family val="2"/>
    </font>
    <font>
      <b/>
      <i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gray0625">
        <bgColor indexed="26"/>
      </patternFill>
    </fill>
    <fill>
      <patternFill patternType="darkDown">
        <bgColor indexed="26"/>
      </patternFill>
    </fill>
    <fill>
      <patternFill patternType="darkDown">
        <bgColor indexed="43"/>
      </patternFill>
    </fill>
    <fill>
      <patternFill patternType="gray0625">
        <bgColor indexed="41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" borderId="1" xfId="0" applyFont="1" applyFill="1" applyBorder="1" applyAlignment="1" applyProtection="1">
      <alignment horizontal="center"/>
      <protection/>
    </xf>
    <xf numFmtId="49" fontId="0" fillId="3" borderId="1" xfId="0" applyNumberFormat="1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 vertical="top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3" fontId="0" fillId="0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center"/>
      <protection/>
    </xf>
    <xf numFmtId="49" fontId="1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 vertical="top" wrapText="1"/>
      <protection/>
    </xf>
    <xf numFmtId="0" fontId="0" fillId="2" borderId="0" xfId="0" applyFont="1" applyFill="1" applyAlignment="1" applyProtection="1">
      <alignment horizontal="right"/>
      <protection/>
    </xf>
    <xf numFmtId="0" fontId="0" fillId="2" borderId="0" xfId="0" applyFont="1" applyFill="1" applyBorder="1" applyAlignment="1" applyProtection="1">
      <alignment horizontal="left"/>
      <protection/>
    </xf>
    <xf numFmtId="49" fontId="8" fillId="2" borderId="0" xfId="0" applyNumberFormat="1" applyFont="1" applyFill="1" applyAlignment="1" applyProtection="1">
      <alignment/>
      <protection/>
    </xf>
    <xf numFmtId="0" fontId="8" fillId="2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ont="1" applyFill="1" applyBorder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left" vertical="top"/>
      <protection/>
    </xf>
    <xf numFmtId="0" fontId="0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 applyProtection="1">
      <alignment horizontal="left"/>
      <protection/>
    </xf>
    <xf numFmtId="0" fontId="5" fillId="4" borderId="0" xfId="0" applyFont="1" applyFill="1" applyBorder="1" applyAlignment="1">
      <alignment horizontal="left" wrapText="1"/>
    </xf>
    <xf numFmtId="0" fontId="12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Fill="1" applyAlignment="1" applyProtection="1">
      <alignment horizontal="left" vertical="top"/>
      <protection/>
    </xf>
    <xf numFmtId="3" fontId="0" fillId="0" borderId="0" xfId="0" applyNumberFormat="1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horizontal="left" vertical="top" wrapText="1"/>
    </xf>
    <xf numFmtId="0" fontId="1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left"/>
    </xf>
    <xf numFmtId="49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 applyProtection="1">
      <alignment vertical="top" wrapText="1"/>
      <protection/>
    </xf>
    <xf numFmtId="0" fontId="5" fillId="5" borderId="0" xfId="0" applyFont="1" applyFill="1" applyBorder="1" applyAlignment="1">
      <alignment horizontal="left" wrapText="1"/>
    </xf>
    <xf numFmtId="3" fontId="0" fillId="0" borderId="0" xfId="0" applyNumberFormat="1" applyFont="1" applyFill="1" applyAlignment="1" applyProtection="1">
      <alignment horizontal="left" vertical="top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center" vertical="center"/>
      <protection/>
    </xf>
    <xf numFmtId="49" fontId="0" fillId="2" borderId="5" xfId="0" applyNumberFormat="1" applyFont="1" applyFill="1" applyBorder="1" applyAlignment="1" applyProtection="1">
      <alignment/>
      <protection/>
    </xf>
    <xf numFmtId="0" fontId="12" fillId="2" borderId="6" xfId="0" applyFont="1" applyFill="1" applyBorder="1" applyAlignment="1" applyProtection="1">
      <alignment horizontal="left" vertical="top"/>
      <protection/>
    </xf>
    <xf numFmtId="0" fontId="12" fillId="2" borderId="7" xfId="0" applyFont="1" applyFill="1" applyBorder="1" applyAlignment="1" applyProtection="1">
      <alignment horizontal="left" vertical="top"/>
      <protection/>
    </xf>
    <xf numFmtId="0" fontId="7" fillId="2" borderId="7" xfId="0" applyFont="1" applyFill="1" applyBorder="1" applyAlignment="1" applyProtection="1">
      <alignment horizontal="left" vertical="top"/>
      <protection/>
    </xf>
    <xf numFmtId="0" fontId="7" fillId="2" borderId="8" xfId="0" applyFont="1" applyFill="1" applyBorder="1" applyAlignment="1" applyProtection="1">
      <alignment horizontal="left" vertical="top"/>
      <protection/>
    </xf>
    <xf numFmtId="49" fontId="0" fillId="2" borderId="5" xfId="0" applyNumberFormat="1" applyFont="1" applyFill="1" applyBorder="1" applyAlignment="1" applyProtection="1">
      <alignment horizontal="center"/>
      <protection/>
    </xf>
    <xf numFmtId="49" fontId="7" fillId="2" borderId="5" xfId="0" applyNumberFormat="1" applyFont="1" applyFill="1" applyBorder="1" applyAlignment="1" applyProtection="1">
      <alignment/>
      <protection/>
    </xf>
    <xf numFmtId="49" fontId="7" fillId="2" borderId="5" xfId="0" applyNumberFormat="1" applyFont="1" applyFill="1" applyBorder="1" applyAlignment="1" applyProtection="1">
      <alignment horizontal="left"/>
      <protection/>
    </xf>
    <xf numFmtId="49" fontId="7" fillId="2" borderId="5" xfId="0" applyNumberFormat="1" applyFont="1" applyFill="1" applyBorder="1" applyAlignment="1" applyProtection="1">
      <alignment/>
      <protection/>
    </xf>
    <xf numFmtId="49" fontId="7" fillId="2" borderId="5" xfId="0" applyNumberFormat="1" applyFont="1" applyFill="1" applyBorder="1" applyAlignment="1" applyProtection="1">
      <alignment horizontal="center"/>
      <protection/>
    </xf>
    <xf numFmtId="49" fontId="7" fillId="2" borderId="9" xfId="0" applyNumberFormat="1" applyFont="1" applyFill="1" applyBorder="1" applyAlignment="1" applyProtection="1">
      <alignment/>
      <protection/>
    </xf>
    <xf numFmtId="49" fontId="7" fillId="2" borderId="10" xfId="0" applyNumberFormat="1" applyFont="1" applyFill="1" applyBorder="1" applyAlignment="1" applyProtection="1">
      <alignment/>
      <protection/>
    </xf>
    <xf numFmtId="0" fontId="12" fillId="2" borderId="11" xfId="0" applyFont="1" applyFill="1" applyBorder="1" applyAlignment="1" applyProtection="1">
      <alignment horizontal="left" vertical="top"/>
      <protection/>
    </xf>
    <xf numFmtId="0" fontId="12" fillId="2" borderId="12" xfId="0" applyFont="1" applyFill="1" applyBorder="1" applyAlignment="1" applyProtection="1">
      <alignment horizontal="left" vertical="top"/>
      <protection/>
    </xf>
    <xf numFmtId="0" fontId="7" fillId="2" borderId="12" xfId="0" applyFont="1" applyFill="1" applyBorder="1" applyAlignment="1" applyProtection="1">
      <alignment horizontal="left" vertical="top"/>
      <protection/>
    </xf>
    <xf numFmtId="0" fontId="7" fillId="2" borderId="13" xfId="0" applyFont="1" applyFill="1" applyBorder="1" applyAlignment="1" applyProtection="1">
      <alignment horizontal="left" vertical="top"/>
      <protection/>
    </xf>
    <xf numFmtId="49" fontId="0" fillId="2" borderId="10" xfId="0" applyNumberFormat="1" applyFont="1" applyFill="1" applyBorder="1" applyAlignment="1" applyProtection="1" quotePrefix="1">
      <alignment horizontal="center" vertical="center"/>
      <protection/>
    </xf>
    <xf numFmtId="49" fontId="0" fillId="2" borderId="10" xfId="0" applyNumberFormat="1" applyFont="1" applyFill="1" applyBorder="1" applyAlignment="1" applyProtection="1">
      <alignment horizontal="center"/>
      <protection/>
    </xf>
    <xf numFmtId="0" fontId="12" fillId="2" borderId="11" xfId="0" applyFont="1" applyFill="1" applyBorder="1" applyAlignment="1" applyProtection="1">
      <alignment vertical="top" wrapText="1"/>
      <protection/>
    </xf>
    <xf numFmtId="0" fontId="12" fillId="2" borderId="12" xfId="0" applyFont="1" applyFill="1" applyBorder="1" applyAlignment="1" applyProtection="1">
      <alignment vertical="top" wrapText="1"/>
      <protection/>
    </xf>
    <xf numFmtId="0" fontId="7" fillId="2" borderId="12" xfId="0" applyFont="1" applyFill="1" applyBorder="1" applyAlignment="1" applyProtection="1">
      <alignment vertical="top" wrapText="1"/>
      <protection/>
    </xf>
    <xf numFmtId="0" fontId="0" fillId="2" borderId="12" xfId="0" applyFont="1" applyFill="1" applyBorder="1" applyAlignment="1" applyProtection="1">
      <alignment vertical="top" wrapText="1"/>
      <protection/>
    </xf>
    <xf numFmtId="0" fontId="0" fillId="2" borderId="13" xfId="0" applyFont="1" applyFill="1" applyBorder="1" applyAlignment="1" applyProtection="1">
      <alignment vertical="top" wrapText="1"/>
      <protection/>
    </xf>
    <xf numFmtId="0" fontId="11" fillId="2" borderId="0" xfId="0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1" fillId="2" borderId="0" xfId="0" applyFont="1" applyFill="1" applyAlignment="1" applyProtection="1">
      <alignment horizontal="center" vertical="center"/>
      <protection/>
    </xf>
    <xf numFmtId="49" fontId="11" fillId="3" borderId="10" xfId="0" applyNumberFormat="1" applyFont="1" applyFill="1" applyBorder="1" applyAlignment="1" applyProtection="1">
      <alignment/>
      <protection/>
    </xf>
    <xf numFmtId="0" fontId="11" fillId="3" borderId="10" xfId="0" applyNumberFormat="1" applyFont="1" applyFill="1" applyBorder="1" applyAlignment="1" applyProtection="1">
      <alignment/>
      <protection/>
    </xf>
    <xf numFmtId="0" fontId="13" fillId="3" borderId="14" xfId="0" applyFont="1" applyFill="1" applyBorder="1" applyAlignment="1">
      <alignment/>
    </xf>
    <xf numFmtId="0" fontId="13" fillId="3" borderId="15" xfId="0" applyFont="1" applyFill="1" applyBorder="1" applyAlignment="1">
      <alignment/>
    </xf>
    <xf numFmtId="0" fontId="11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left" vertical="top"/>
    </xf>
    <xf numFmtId="0" fontId="0" fillId="3" borderId="15" xfId="0" applyFont="1" applyFill="1" applyBorder="1" applyAlignment="1" applyProtection="1">
      <alignment horizontal="center" vertical="top"/>
      <protection/>
    </xf>
    <xf numFmtId="0" fontId="0" fillId="3" borderId="15" xfId="0" applyFont="1" applyFill="1" applyBorder="1" applyAlignment="1" applyProtection="1">
      <alignment horizontal="right" vertical="top"/>
      <protection/>
    </xf>
    <xf numFmtId="3" fontId="0" fillId="3" borderId="15" xfId="0" applyNumberFormat="1" applyFont="1" applyFill="1" applyBorder="1" applyAlignment="1" applyProtection="1">
      <alignment horizontal="right" vertical="top"/>
      <protection/>
    </xf>
    <xf numFmtId="3" fontId="0" fillId="3" borderId="15" xfId="0" applyNumberFormat="1" applyFont="1" applyFill="1" applyBorder="1" applyAlignment="1" applyProtection="1">
      <alignment horizontal="left" vertical="top" wrapText="1"/>
      <protection/>
    </xf>
    <xf numFmtId="0" fontId="0" fillId="3" borderId="15" xfId="0" applyFont="1" applyFill="1" applyBorder="1" applyAlignment="1" applyProtection="1">
      <alignment horizontal="left" vertical="top" wrapText="1"/>
      <protection/>
    </xf>
    <xf numFmtId="0" fontId="11" fillId="3" borderId="16" xfId="0" applyFont="1" applyFill="1" applyBorder="1" applyAlignment="1">
      <alignment/>
    </xf>
    <xf numFmtId="3" fontId="0" fillId="2" borderId="5" xfId="0" applyNumberFormat="1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49" fontId="7" fillId="2" borderId="17" xfId="0" applyNumberFormat="1" applyFont="1" applyFill="1" applyBorder="1" applyAlignment="1" applyProtection="1" quotePrefix="1">
      <alignment horizontal="center" vertical="center" wrapText="1"/>
      <protection/>
    </xf>
    <xf numFmtId="3" fontId="0" fillId="0" borderId="0" xfId="0" applyNumberFormat="1" applyFont="1" applyFill="1" applyAlignment="1" applyProtection="1">
      <alignment horizontal="center" vertical="top"/>
      <protection/>
    </xf>
    <xf numFmtId="49" fontId="7" fillId="2" borderId="18" xfId="0" applyNumberFormat="1" applyFont="1" applyFill="1" applyBorder="1" applyAlignment="1" applyProtection="1" quotePrefix="1">
      <alignment horizontal="center" vertical="center" wrapText="1"/>
      <protection/>
    </xf>
    <xf numFmtId="0" fontId="1" fillId="2" borderId="0" xfId="0" applyFont="1" applyFill="1" applyAlignment="1">
      <alignment horizontal="center" vertical="center"/>
    </xf>
    <xf numFmtId="49" fontId="7" fillId="2" borderId="19" xfId="0" applyNumberFormat="1" applyFont="1" applyFill="1" applyBorder="1" applyAlignment="1" applyProtection="1" quotePrefix="1">
      <alignment horizontal="center" vertical="center"/>
      <protection/>
    </xf>
    <xf numFmtId="3" fontId="0" fillId="2" borderId="20" xfId="0" applyNumberFormat="1" applyFont="1" applyFill="1" applyBorder="1" applyAlignment="1" applyProtection="1">
      <alignment vertical="center"/>
      <protection/>
    </xf>
    <xf numFmtId="10" fontId="0" fillId="6" borderId="21" xfId="0" applyNumberFormat="1" applyFont="1" applyFill="1" applyBorder="1" applyAlignment="1" applyProtection="1">
      <alignment horizontal="right" vertical="center"/>
      <protection/>
    </xf>
    <xf numFmtId="3" fontId="0" fillId="0" borderId="21" xfId="0" applyNumberFormat="1" applyFont="1" applyFill="1" applyBorder="1" applyAlignment="1" applyProtection="1">
      <alignment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5" fillId="4" borderId="22" xfId="0" applyFont="1" applyFill="1" applyBorder="1" applyAlignment="1">
      <alignment/>
    </xf>
    <xf numFmtId="0" fontId="5" fillId="4" borderId="0" xfId="0" applyNumberFormat="1" applyFont="1" applyFill="1" applyBorder="1" applyAlignment="1">
      <alignment/>
    </xf>
    <xf numFmtId="2" fontId="0" fillId="5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>
      <alignment wrapText="1"/>
    </xf>
    <xf numFmtId="49" fontId="7" fillId="2" borderId="23" xfId="0" applyNumberFormat="1" applyFont="1" applyFill="1" applyBorder="1" applyAlignment="1" applyProtection="1" quotePrefix="1">
      <alignment horizontal="center" vertical="center" wrapText="1"/>
      <protection/>
    </xf>
    <xf numFmtId="49" fontId="7" fillId="2" borderId="24" xfId="0" applyNumberFormat="1" applyFont="1" applyFill="1" applyBorder="1" applyAlignment="1" applyProtection="1" quotePrefix="1">
      <alignment horizontal="center" vertical="center" wrapText="1"/>
      <protection/>
    </xf>
    <xf numFmtId="49" fontId="7" fillId="2" borderId="25" xfId="0" applyNumberFormat="1" applyFont="1" applyFill="1" applyBorder="1" applyAlignment="1" applyProtection="1" quotePrefix="1">
      <alignment horizontal="center" vertical="center" wrapText="1"/>
      <protection/>
    </xf>
    <xf numFmtId="49" fontId="7" fillId="2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 vertical="top"/>
      <protection/>
    </xf>
    <xf numFmtId="3" fontId="0" fillId="0" borderId="0" xfId="0" applyNumberFormat="1" applyFont="1" applyFill="1" applyBorder="1" applyAlignment="1" applyProtection="1">
      <alignment horizontal="right" vertical="top"/>
      <protection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49" fontId="7" fillId="2" borderId="27" xfId="0" applyNumberFormat="1" applyFont="1" applyFill="1" applyBorder="1" applyAlignment="1" applyProtection="1" quotePrefix="1">
      <alignment horizontal="center" vertical="center" wrapText="1"/>
      <protection/>
    </xf>
    <xf numFmtId="49" fontId="7" fillId="2" borderId="23" xfId="0" applyNumberFormat="1" applyFont="1" applyFill="1" applyBorder="1" applyAlignment="1" applyProtection="1">
      <alignment horizontal="center" vertical="center" wrapText="1"/>
      <protection/>
    </xf>
    <xf numFmtId="49" fontId="7" fillId="2" borderId="28" xfId="0" applyNumberFormat="1" applyFont="1" applyFill="1" applyBorder="1" applyAlignment="1" applyProtection="1" quotePrefix="1">
      <alignment horizontal="center" vertical="center" wrapText="1"/>
      <protection/>
    </xf>
    <xf numFmtId="49" fontId="7" fillId="2" borderId="10" xfId="0" applyNumberFormat="1" applyFont="1" applyFill="1" applyBorder="1" applyAlignment="1" applyProtection="1" quotePrefix="1">
      <alignment horizontal="center"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 wrapText="1"/>
      <protection/>
    </xf>
    <xf numFmtId="9" fontId="0" fillId="3" borderId="5" xfId="0" applyNumberFormat="1" applyFont="1" applyFill="1" applyBorder="1" applyAlignment="1">
      <alignment shrinkToFit="1"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/>
    </xf>
    <xf numFmtId="49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 applyProtection="1">
      <alignment horizontal="center"/>
      <protection/>
    </xf>
    <xf numFmtId="49" fontId="7" fillId="2" borderId="26" xfId="0" applyNumberFormat="1" applyFont="1" applyFill="1" applyBorder="1" applyAlignment="1" applyProtection="1" quotePrefix="1">
      <alignment horizontal="center" vertical="center" wrapText="1"/>
      <protection/>
    </xf>
    <xf numFmtId="0" fontId="0" fillId="2" borderId="17" xfId="0" applyFont="1" applyFill="1" applyBorder="1" applyAlignment="1" applyProtection="1">
      <alignment/>
      <protection/>
    </xf>
    <xf numFmtId="9" fontId="7" fillId="2" borderId="0" xfId="0" applyNumberFormat="1" applyFont="1" applyFill="1" applyAlignment="1" applyProtection="1">
      <alignment/>
      <protection/>
    </xf>
    <xf numFmtId="49" fontId="0" fillId="2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right" vertical="top"/>
      <protection/>
    </xf>
    <xf numFmtId="3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9" fontId="7" fillId="2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right" vertical="top"/>
      <protection/>
    </xf>
    <xf numFmtId="3" fontId="0" fillId="0" borderId="0" xfId="0" applyNumberFormat="1" applyFont="1" applyFill="1" applyAlignment="1" applyProtection="1">
      <alignment horizontal="left" vertical="top" wrapText="1"/>
      <protection/>
    </xf>
    <xf numFmtId="0" fontId="0" fillId="0" borderId="0" xfId="0" applyFont="1" applyFill="1" applyAlignment="1" applyProtection="1">
      <alignment horizontal="left" vertical="top" wrapText="1"/>
      <protection/>
    </xf>
    <xf numFmtId="0" fontId="0" fillId="2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4" fillId="0" borderId="0" xfId="0" applyFont="1" applyFill="1" applyAlignment="1">
      <alignment horizontal="center"/>
    </xf>
    <xf numFmtId="49" fontId="0" fillId="0" borderId="0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Font="1" applyFill="1" applyAlignment="1" applyProtection="1">
      <alignment horizontal="center"/>
      <protection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49" fontId="1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top" wrapText="1"/>
    </xf>
    <xf numFmtId="3" fontId="0" fillId="2" borderId="17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 applyProtection="1">
      <alignment horizontal="center" vertical="top"/>
      <protection/>
    </xf>
    <xf numFmtId="3" fontId="0" fillId="0" borderId="12" xfId="0" applyNumberFormat="1" applyFont="1" applyFill="1" applyBorder="1" applyAlignment="1" applyProtection="1">
      <alignment horizontal="right" vertical="top"/>
      <protection/>
    </xf>
    <xf numFmtId="3" fontId="0" fillId="0" borderId="12" xfId="0" applyNumberFormat="1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left" vertical="top" wrapText="1"/>
    </xf>
    <xf numFmtId="3" fontId="0" fillId="0" borderId="0" xfId="0" applyNumberFormat="1" applyFont="1" applyFill="1" applyAlignment="1">
      <alignment horizontal="left" vertical="top"/>
    </xf>
    <xf numFmtId="0" fontId="0" fillId="2" borderId="29" xfId="0" applyFont="1" applyFill="1" applyBorder="1" applyAlignment="1" applyProtection="1">
      <alignment horizontal="center" vertical="center" wrapText="1"/>
      <protection/>
    </xf>
    <xf numFmtId="0" fontId="0" fillId="2" borderId="26" xfId="0" applyFont="1" applyFill="1" applyBorder="1" applyAlignment="1" applyProtection="1">
      <alignment horizontal="center" vertical="center" wrapText="1"/>
      <protection/>
    </xf>
    <xf numFmtId="0" fontId="14" fillId="2" borderId="4" xfId="0" applyFont="1" applyFill="1" applyBorder="1" applyAlignment="1" applyProtection="1">
      <alignment horizontal="center" vertical="center" wrapText="1"/>
      <protection/>
    </xf>
    <xf numFmtId="0" fontId="14" fillId="2" borderId="30" xfId="0" applyFont="1" applyFill="1" applyBorder="1" applyAlignment="1" applyProtection="1">
      <alignment horizontal="center" vertical="center" wrapText="1"/>
      <protection/>
    </xf>
    <xf numFmtId="0" fontId="16" fillId="2" borderId="0" xfId="15" applyFont="1" applyFill="1" applyBorder="1" applyAlignment="1" applyProtection="1">
      <alignment horizontal="left" vertical="center"/>
      <protection/>
    </xf>
    <xf numFmtId="0" fontId="14" fillId="2" borderId="29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 wrapText="1"/>
      <protection/>
    </xf>
    <xf numFmtId="0" fontId="18" fillId="2" borderId="0" xfId="15" applyFont="1" applyFill="1" applyBorder="1" applyAlignment="1" applyProtection="1">
      <alignment horizontal="center" vertical="center"/>
      <protection/>
    </xf>
    <xf numFmtId="0" fontId="7" fillId="0" borderId="0" xfId="15" applyFont="1" applyBorder="1" applyAlignment="1" applyProtection="1">
      <alignment vertical="center"/>
      <protection/>
    </xf>
    <xf numFmtId="0" fontId="12" fillId="2" borderId="0" xfId="15" applyFont="1" applyFill="1" applyBorder="1" applyAlignment="1" applyProtection="1">
      <alignment horizontal="left" vertical="center"/>
      <protection/>
    </xf>
    <xf numFmtId="49" fontId="12" fillId="2" borderId="0" xfId="15" applyNumberFormat="1" applyFont="1" applyFill="1" applyBorder="1" applyAlignment="1" applyProtection="1">
      <alignment horizontal="right" vertical="center"/>
      <protection/>
    </xf>
    <xf numFmtId="3" fontId="0" fillId="0" borderId="12" xfId="15" applyNumberFormat="1" applyFont="1" applyFill="1" applyBorder="1" applyAlignment="1" applyProtection="1">
      <alignment horizontal="center" vertical="center"/>
      <protection/>
    </xf>
    <xf numFmtId="0" fontId="7" fillId="2" borderId="0" xfId="15" applyFont="1" applyFill="1" applyBorder="1" applyAlignment="1" applyProtection="1">
      <alignment horizontal="center" vertical="center"/>
      <protection/>
    </xf>
    <xf numFmtId="49" fontId="7" fillId="2" borderId="0" xfId="15" applyNumberFormat="1" applyFont="1" applyFill="1" applyBorder="1" applyAlignment="1" applyProtection="1">
      <alignment horizontal="center" vertical="center" wrapText="1"/>
      <protection/>
    </xf>
    <xf numFmtId="0" fontId="7" fillId="2" borderId="0" xfId="15" applyFont="1" applyFill="1" applyBorder="1" applyAlignment="1" applyProtection="1">
      <alignment horizontal="left" vertical="center"/>
      <protection/>
    </xf>
    <xf numFmtId="0" fontId="19" fillId="2" borderId="0" xfId="15" applyFont="1" applyFill="1" applyAlignment="1" applyProtection="1">
      <alignment horizontal="center" vertical="center"/>
      <protection/>
    </xf>
    <xf numFmtId="0" fontId="18" fillId="2" borderId="0" xfId="15" applyFont="1" applyFill="1" applyBorder="1" applyAlignment="1" applyProtection="1">
      <alignment horizontal="left" vertical="center"/>
      <protection/>
    </xf>
    <xf numFmtId="0" fontId="20" fillId="2" borderId="0" xfId="15" applyFont="1" applyFill="1" applyAlignment="1" applyProtection="1">
      <alignment horizontal="center" vertical="center" wrapText="1"/>
      <protection/>
    </xf>
    <xf numFmtId="0" fontId="12" fillId="2" borderId="0" xfId="15" applyFont="1" applyFill="1" applyBorder="1" applyAlignment="1" applyProtection="1">
      <alignment horizontal="right" vertical="center"/>
      <protection/>
    </xf>
    <xf numFmtId="0" fontId="12" fillId="2" borderId="6" xfId="15" applyNumberFormat="1" applyFont="1" applyFill="1" applyBorder="1" applyAlignment="1" applyProtection="1">
      <alignment horizontal="center" vertical="center" wrapText="1"/>
      <protection/>
    </xf>
    <xf numFmtId="0" fontId="12" fillId="2" borderId="7" xfId="15" applyNumberFormat="1" applyFont="1" applyFill="1" applyBorder="1" applyAlignment="1" applyProtection="1">
      <alignment horizontal="center" vertical="center" wrapText="1"/>
      <protection/>
    </xf>
    <xf numFmtId="49" fontId="12" fillId="2" borderId="7" xfId="15" applyNumberFormat="1" applyFont="1" applyFill="1" applyBorder="1" applyAlignment="1" applyProtection="1">
      <alignment horizontal="center" vertical="center" wrapText="1"/>
      <protection/>
    </xf>
    <xf numFmtId="0" fontId="12" fillId="2" borderId="8" xfId="15" applyNumberFormat="1" applyFont="1" applyFill="1" applyBorder="1" applyAlignment="1" applyProtection="1">
      <alignment horizontal="center" vertical="center" wrapText="1"/>
      <protection/>
    </xf>
    <xf numFmtId="0" fontId="22" fillId="0" borderId="0" xfId="15" applyNumberFormat="1" applyFont="1" applyBorder="1" applyAlignment="1" applyProtection="1">
      <alignment horizontal="center" vertical="center" wrapText="1"/>
      <protection/>
    </xf>
    <xf numFmtId="0" fontId="12" fillId="0" borderId="0" xfId="15" applyNumberFormat="1" applyFont="1" applyBorder="1" applyAlignment="1" applyProtection="1">
      <alignment horizontal="center" vertical="center" wrapText="1"/>
      <protection/>
    </xf>
    <xf numFmtId="0" fontId="12" fillId="2" borderId="14" xfId="15" applyNumberFormat="1" applyFont="1" applyFill="1" applyBorder="1" applyAlignment="1" applyProtection="1">
      <alignment horizontal="center" vertical="center" wrapText="1"/>
      <protection/>
    </xf>
    <xf numFmtId="0" fontId="12" fillId="2" borderId="15" xfId="15" applyNumberFormat="1" applyFont="1" applyFill="1" applyBorder="1" applyAlignment="1" applyProtection="1">
      <alignment horizontal="center" vertical="center" wrapText="1"/>
      <protection/>
    </xf>
    <xf numFmtId="0" fontId="12" fillId="2" borderId="16" xfId="15" applyNumberFormat="1" applyFont="1" applyFill="1" applyBorder="1" applyAlignment="1" applyProtection="1">
      <alignment horizontal="center" vertical="center" wrapText="1"/>
      <protection/>
    </xf>
    <xf numFmtId="0" fontId="7" fillId="2" borderId="32" xfId="15" applyFont="1" applyFill="1" applyBorder="1" applyAlignment="1" applyProtection="1">
      <alignment horizontal="center" vertical="center"/>
      <protection/>
    </xf>
    <xf numFmtId="49" fontId="7" fillId="2" borderId="33" xfId="15" applyNumberFormat="1" applyFont="1" applyFill="1" applyBorder="1" applyAlignment="1" applyProtection="1">
      <alignment horizontal="center" vertical="center"/>
      <protection/>
    </xf>
    <xf numFmtId="0" fontId="12" fillId="2" borderId="33" xfId="15" applyFont="1" applyFill="1" applyBorder="1" applyAlignment="1" applyProtection="1">
      <alignment vertical="center" wrapText="1"/>
      <protection/>
    </xf>
    <xf numFmtId="3" fontId="7" fillId="2" borderId="33" xfId="15" applyNumberFormat="1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 wrapText="1"/>
      <protection/>
    </xf>
    <xf numFmtId="3" fontId="7" fillId="2" borderId="34" xfId="15" applyNumberFormat="1" applyFont="1" applyFill="1" applyBorder="1" applyAlignment="1" applyProtection="1">
      <alignment vertical="center"/>
      <protection/>
    </xf>
    <xf numFmtId="0" fontId="7" fillId="2" borderId="35" xfId="15" applyFont="1" applyFill="1" applyBorder="1" applyAlignment="1" applyProtection="1">
      <alignment horizontal="center" vertical="center"/>
      <protection/>
    </xf>
    <xf numFmtId="49" fontId="7" fillId="2" borderId="36" xfId="15" applyNumberFormat="1" applyFont="1" applyFill="1" applyBorder="1" applyAlignment="1" applyProtection="1">
      <alignment horizontal="center" vertical="center"/>
      <protection/>
    </xf>
    <xf numFmtId="0" fontId="7" fillId="2" borderId="36" xfId="15" applyFont="1" applyFill="1" applyBorder="1" applyAlignment="1" applyProtection="1">
      <alignment vertical="center" wrapText="1"/>
      <protection/>
    </xf>
    <xf numFmtId="3" fontId="7" fillId="7" borderId="36" xfId="15" applyNumberFormat="1" applyFont="1" applyFill="1" applyBorder="1" applyAlignment="1" applyProtection="1">
      <alignment vertical="center"/>
      <protection/>
    </xf>
    <xf numFmtId="3" fontId="7" fillId="7" borderId="37" xfId="15" applyNumberFormat="1" applyFont="1" applyFill="1" applyBorder="1" applyAlignment="1" applyProtection="1">
      <alignment vertical="center"/>
      <protection/>
    </xf>
    <xf numFmtId="0" fontId="7" fillId="2" borderId="11" xfId="15" applyFont="1" applyFill="1" applyBorder="1" applyAlignment="1" applyProtection="1">
      <alignment horizontal="center" vertical="center"/>
      <protection/>
    </xf>
    <xf numFmtId="49" fontId="7" fillId="2" borderId="12" xfId="15" applyNumberFormat="1" applyFont="1" applyFill="1" applyBorder="1" applyAlignment="1" applyProtection="1">
      <alignment horizontal="center" vertical="center"/>
      <protection/>
    </xf>
    <xf numFmtId="0" fontId="7" fillId="2" borderId="12" xfId="15" applyFont="1" applyFill="1" applyBorder="1" applyAlignment="1" applyProtection="1">
      <alignment vertical="center" wrapText="1"/>
      <protection/>
    </xf>
    <xf numFmtId="3" fontId="7" fillId="7" borderId="12" xfId="15" applyNumberFormat="1" applyFont="1" applyFill="1" applyBorder="1" applyAlignment="1" applyProtection="1">
      <alignment vertical="center"/>
      <protection/>
    </xf>
    <xf numFmtId="3" fontId="7" fillId="7" borderId="13" xfId="15" applyNumberFormat="1" applyFont="1" applyFill="1" applyBorder="1" applyAlignment="1" applyProtection="1">
      <alignment vertical="center"/>
      <protection/>
    </xf>
    <xf numFmtId="3" fontId="7" fillId="0" borderId="0" xfId="15" applyNumberFormat="1" applyFont="1" applyBorder="1" applyAlignment="1" applyProtection="1">
      <alignment vertical="center"/>
      <protection/>
    </xf>
    <xf numFmtId="0" fontId="7" fillId="2" borderId="11" xfId="15" applyFont="1" applyFill="1" applyBorder="1" applyAlignment="1" applyProtection="1">
      <alignment horizontal="left" vertical="center"/>
      <protection/>
    </xf>
    <xf numFmtId="0" fontId="7" fillId="8" borderId="36" xfId="15" applyFont="1" applyFill="1" applyBorder="1" applyAlignment="1" applyProtection="1">
      <alignment vertical="center" wrapText="1"/>
      <protection/>
    </xf>
    <xf numFmtId="0" fontId="7" fillId="2" borderId="38" xfId="15" applyFont="1" applyFill="1" applyBorder="1" applyAlignment="1" applyProtection="1">
      <alignment horizontal="center" vertical="center"/>
      <protection/>
    </xf>
    <xf numFmtId="0" fontId="7" fillId="8" borderId="39" xfId="15" applyFont="1" applyFill="1" applyBorder="1" applyAlignment="1" applyProtection="1">
      <alignment vertical="center" wrapText="1"/>
      <protection/>
    </xf>
    <xf numFmtId="3" fontId="7" fillId="7" borderId="40" xfId="15" applyNumberFormat="1" applyFont="1" applyFill="1" applyBorder="1" applyAlignment="1" applyProtection="1">
      <alignment vertical="center"/>
      <protection/>
    </xf>
    <xf numFmtId="0" fontId="7" fillId="8" borderId="41" xfId="15" applyFont="1" applyFill="1" applyBorder="1" applyAlignment="1" applyProtection="1">
      <alignment vertical="center" wrapText="1"/>
      <protection/>
    </xf>
    <xf numFmtId="3" fontId="7" fillId="0" borderId="0" xfId="15" applyNumberFormat="1" applyFont="1" applyFill="1" applyBorder="1" applyAlignment="1" applyProtection="1">
      <alignment vertical="center"/>
      <protection/>
    </xf>
    <xf numFmtId="49" fontId="12" fillId="2" borderId="40" xfId="15" applyNumberFormat="1" applyFont="1" applyFill="1" applyBorder="1" applyAlignment="1" applyProtection="1">
      <alignment horizontal="center" vertical="center"/>
      <protection/>
    </xf>
    <xf numFmtId="49" fontId="5" fillId="3" borderId="40" xfId="0" applyNumberFormat="1" applyFont="1" applyFill="1" applyBorder="1" applyAlignment="1" applyProtection="1">
      <alignment horizontal="left" vertical="top" wrapText="1"/>
      <protection/>
    </xf>
    <xf numFmtId="3" fontId="5" fillId="9" borderId="40" xfId="15" applyNumberFormat="1" applyFont="1" applyFill="1" applyBorder="1" applyAlignment="1" applyProtection="1">
      <alignment vertical="center"/>
      <protection/>
    </xf>
    <xf numFmtId="3" fontId="5" fillId="3" borderId="40" xfId="15" applyNumberFormat="1" applyFont="1" applyFill="1" applyBorder="1" applyAlignment="1" applyProtection="1">
      <alignment vertical="center"/>
      <protection/>
    </xf>
    <xf numFmtId="3" fontId="5" fillId="9" borderId="42" xfId="15" applyNumberFormat="1" applyFont="1" applyFill="1" applyBorder="1" applyAlignment="1" applyProtection="1">
      <alignment vertical="center"/>
      <protection/>
    </xf>
    <xf numFmtId="3" fontId="7" fillId="10" borderId="13" xfId="15" applyNumberFormat="1" applyFont="1" applyFill="1" applyBorder="1" applyAlignment="1" applyProtection="1">
      <alignment vertical="center"/>
      <protection/>
    </xf>
    <xf numFmtId="0" fontId="7" fillId="0" borderId="0" xfId="15" applyFont="1" applyFill="1" applyBorder="1" applyAlignment="1" applyProtection="1">
      <alignment horizontal="center" vertical="center"/>
      <protection/>
    </xf>
    <xf numFmtId="49" fontId="7" fillId="0" borderId="0" xfId="15" applyNumberFormat="1" applyFont="1" applyFill="1" applyBorder="1" applyAlignment="1" applyProtection="1">
      <alignment horizontal="center" vertical="center"/>
      <protection/>
    </xf>
    <xf numFmtId="0" fontId="7" fillId="0" borderId="0" xfId="15" applyFont="1" applyFill="1" applyBorder="1" applyAlignment="1" applyProtection="1">
      <alignment vertical="center" wrapText="1"/>
      <protection/>
    </xf>
    <xf numFmtId="0" fontId="7" fillId="0" borderId="0" xfId="15" applyFont="1" applyFill="1" applyBorder="1" applyAlignment="1" applyProtection="1">
      <alignment vertical="center"/>
      <protection/>
    </xf>
    <xf numFmtId="0" fontId="7" fillId="2" borderId="14" xfId="15" applyFont="1" applyFill="1" applyBorder="1" applyAlignment="1" applyProtection="1">
      <alignment horizontal="center" vertical="center"/>
      <protection/>
    </xf>
    <xf numFmtId="49" fontId="12" fillId="2" borderId="15" xfId="15" applyNumberFormat="1" applyFont="1" applyFill="1" applyBorder="1" applyAlignment="1" applyProtection="1">
      <alignment horizontal="center" vertical="center"/>
      <protection/>
    </xf>
    <xf numFmtId="49" fontId="5" fillId="3" borderId="15" xfId="0" applyNumberFormat="1" applyFont="1" applyFill="1" applyBorder="1" applyAlignment="1" applyProtection="1">
      <alignment horizontal="left" vertical="top" wrapText="1"/>
      <protection/>
    </xf>
    <xf numFmtId="3" fontId="5" fillId="9" borderId="15" xfId="15" applyNumberFormat="1" applyFont="1" applyFill="1" applyBorder="1" applyAlignment="1" applyProtection="1">
      <alignment vertical="center"/>
      <protection/>
    </xf>
    <xf numFmtId="3" fontId="5" fillId="3" borderId="15" xfId="15" applyNumberFormat="1" applyFont="1" applyFill="1" applyBorder="1" applyAlignment="1" applyProtection="1">
      <alignment vertical="center"/>
      <protection/>
    </xf>
    <xf numFmtId="3" fontId="5" fillId="9" borderId="16" xfId="15" applyNumberFormat="1" applyFont="1" applyFill="1" applyBorder="1" applyAlignment="1" applyProtection="1">
      <alignment vertical="center"/>
      <protection/>
    </xf>
    <xf numFmtId="0" fontId="12" fillId="0" borderId="0" xfId="15" applyFont="1" applyBorder="1" applyAlignment="1" applyProtection="1">
      <alignment vertical="center"/>
      <protection/>
    </xf>
    <xf numFmtId="49" fontId="7" fillId="2" borderId="0" xfId="15" applyNumberFormat="1" applyFont="1" applyFill="1" applyBorder="1" applyAlignment="1" applyProtection="1">
      <alignment horizontal="left" vertical="center"/>
      <protection/>
    </xf>
    <xf numFmtId="49" fontId="7" fillId="2" borderId="0" xfId="15" applyNumberFormat="1" applyFont="1" applyFill="1" applyBorder="1" applyAlignment="1" applyProtection="1">
      <alignment horizontal="center" vertical="center"/>
      <protection/>
    </xf>
    <xf numFmtId="3" fontId="7" fillId="2" borderId="0" xfId="15" applyNumberFormat="1" applyFont="1" applyFill="1" applyBorder="1" applyAlignment="1" applyProtection="1">
      <alignment horizontal="center" vertical="center"/>
      <protection/>
    </xf>
    <xf numFmtId="0" fontId="23" fillId="2" borderId="0" xfId="15" applyFont="1" applyFill="1" applyAlignment="1" applyProtection="1">
      <alignment horizontal="center" vertical="center"/>
      <protection/>
    </xf>
    <xf numFmtId="0" fontId="7" fillId="2" borderId="0" xfId="15" applyFont="1" applyFill="1" applyBorder="1" applyAlignment="1" applyProtection="1">
      <alignment vertical="center"/>
      <protection/>
    </xf>
    <xf numFmtId="0" fontId="24" fillId="0" borderId="0" xfId="15" applyFont="1" applyBorder="1" applyAlignment="1" applyProtection="1">
      <alignment vertical="center"/>
      <protection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15" applyFont="1" applyBorder="1" applyAlignment="1" applyProtection="1">
      <alignment vertical="center"/>
      <protection/>
    </xf>
    <xf numFmtId="0" fontId="7" fillId="3" borderId="32" xfId="15" applyFont="1" applyFill="1" applyBorder="1" applyAlignment="1" applyProtection="1">
      <alignment horizontal="center" vertical="center"/>
      <protection/>
    </xf>
    <xf numFmtId="49" fontId="7" fillId="3" borderId="33" xfId="15" applyNumberFormat="1" applyFont="1" applyFill="1" applyBorder="1" applyAlignment="1" applyProtection="1">
      <alignment horizontal="left" vertical="center"/>
      <protection/>
    </xf>
    <xf numFmtId="0" fontId="12" fillId="3" borderId="33" xfId="15" applyFont="1" applyFill="1" applyBorder="1" applyAlignment="1" applyProtection="1">
      <alignment vertical="center" wrapText="1"/>
      <protection/>
    </xf>
    <xf numFmtId="3" fontId="7" fillId="3" borderId="33" xfId="15" applyNumberFormat="1" applyFont="1" applyFill="1" applyBorder="1" applyAlignment="1" applyProtection="1">
      <alignment vertical="center"/>
      <protection/>
    </xf>
    <xf numFmtId="3" fontId="7" fillId="3" borderId="34" xfId="15" applyNumberFormat="1" applyFont="1" applyFill="1" applyBorder="1" applyAlignment="1" applyProtection="1">
      <alignment vertical="center"/>
      <protection/>
    </xf>
    <xf numFmtId="0" fontId="7" fillId="2" borderId="36" xfId="15" applyFont="1" applyFill="1" applyBorder="1" applyAlignment="1" applyProtection="1">
      <alignment horizontal="center" vertical="center"/>
      <protection/>
    </xf>
    <xf numFmtId="49" fontId="7" fillId="2" borderId="12" xfId="15" applyNumberFormat="1" applyFont="1" applyFill="1" applyBorder="1" applyAlignment="1" applyProtection="1">
      <alignment horizontal="left" vertical="center"/>
      <protection/>
    </xf>
    <xf numFmtId="49" fontId="7" fillId="2" borderId="12" xfId="15" applyNumberFormat="1" applyFont="1" applyFill="1" applyBorder="1" applyAlignment="1" applyProtection="1">
      <alignment horizontal="left" vertical="center" wrapText="1"/>
      <protection/>
    </xf>
    <xf numFmtId="0" fontId="7" fillId="2" borderId="12" xfId="15" applyFont="1" applyFill="1" applyBorder="1" applyAlignment="1" applyProtection="1">
      <alignment horizontal="center" vertical="center"/>
      <protection/>
    </xf>
    <xf numFmtId="0" fontId="7" fillId="2" borderId="36" xfId="15" applyFont="1" applyFill="1" applyBorder="1" applyAlignment="1" applyProtection="1">
      <alignment vertical="center" wrapText="1"/>
      <protection/>
    </xf>
    <xf numFmtId="3" fontId="5" fillId="9" borderId="36" xfId="15" applyNumberFormat="1" applyFont="1" applyFill="1" applyBorder="1" applyAlignment="1" applyProtection="1">
      <alignment vertical="center"/>
      <protection/>
    </xf>
    <xf numFmtId="49" fontId="7" fillId="2" borderId="40" xfId="15" applyNumberFormat="1" applyFont="1" applyFill="1" applyBorder="1" applyAlignment="1" applyProtection="1">
      <alignment horizontal="left" vertical="center"/>
      <protection/>
    </xf>
    <xf numFmtId="0" fontId="7" fillId="2" borderId="15" xfId="15" applyFont="1" applyFill="1" applyBorder="1" applyAlignment="1" applyProtection="1">
      <alignment vertical="center" wrapText="1"/>
      <protection/>
    </xf>
    <xf numFmtId="0" fontId="7" fillId="2" borderId="40" xfId="15" applyFont="1" applyFill="1" applyBorder="1" applyAlignment="1" applyProtection="1">
      <alignment horizontal="left" vertical="center"/>
      <protection/>
    </xf>
    <xf numFmtId="0" fontId="7" fillId="2" borderId="40" xfId="15" applyFont="1" applyFill="1" applyBorder="1" applyAlignment="1" applyProtection="1">
      <alignment vertical="center" wrapText="1"/>
      <protection/>
    </xf>
    <xf numFmtId="49" fontId="7" fillId="2" borderId="36" xfId="15" applyNumberFormat="1" applyFont="1" applyFill="1" applyBorder="1" applyAlignment="1" applyProtection="1">
      <alignment horizontal="left" vertical="center"/>
      <protection/>
    </xf>
    <xf numFmtId="0" fontId="7" fillId="2" borderId="43" xfId="15" applyFont="1" applyFill="1" applyBorder="1" applyAlignment="1" applyProtection="1">
      <alignment vertical="center" wrapText="1"/>
      <protection/>
    </xf>
    <xf numFmtId="0" fontId="7" fillId="2" borderId="40" xfId="15" applyFont="1" applyFill="1" applyBorder="1" applyAlignment="1" applyProtection="1">
      <alignment vertical="center" wrapText="1"/>
      <protection/>
    </xf>
    <xf numFmtId="49" fontId="12" fillId="2" borderId="12" xfId="15" applyNumberFormat="1" applyFont="1" applyFill="1" applyBorder="1" applyAlignment="1" applyProtection="1">
      <alignment horizontal="center" vertical="center"/>
      <protection/>
    </xf>
    <xf numFmtId="0" fontId="12" fillId="2" borderId="7" xfId="15" applyFont="1" applyFill="1" applyBorder="1" applyAlignment="1" applyProtection="1">
      <alignment vertical="center" wrapText="1"/>
      <protection/>
    </xf>
    <xf numFmtId="3" fontId="12" fillId="3" borderId="12" xfId="15" applyNumberFormat="1" applyFont="1" applyFill="1" applyBorder="1" applyAlignment="1" applyProtection="1">
      <alignment vertical="center"/>
      <protection/>
    </xf>
    <xf numFmtId="49" fontId="7" fillId="2" borderId="12" xfId="15" applyNumberFormat="1" applyFont="1" applyFill="1" applyBorder="1" applyAlignment="1" applyProtection="1">
      <alignment horizontal="center" vertical="center" wrapText="1"/>
      <protection/>
    </xf>
    <xf numFmtId="0" fontId="12" fillId="2" borderId="15" xfId="15" applyFont="1" applyFill="1" applyBorder="1" applyAlignment="1" applyProtection="1">
      <alignment vertical="center" wrapText="1"/>
      <protection/>
    </xf>
    <xf numFmtId="0" fontId="17" fillId="0" borderId="0" xfId="15" applyFont="1" applyFill="1" applyProtection="1">
      <alignment/>
      <protection/>
    </xf>
    <xf numFmtId="0" fontId="17" fillId="0" borderId="0" xfId="15" applyFont="1" applyFill="1" applyBorder="1" applyProtection="1">
      <alignment/>
      <protection/>
    </xf>
    <xf numFmtId="14" fontId="7" fillId="0" borderId="44" xfId="15" applyNumberFormat="1" applyFont="1" applyFill="1" applyBorder="1" applyAlignment="1" applyProtection="1">
      <alignment horizontal="center" vertical="center" wrapText="1"/>
      <protection/>
    </xf>
    <xf numFmtId="3" fontId="12" fillId="2" borderId="0" xfId="15" applyNumberFormat="1" applyFont="1" applyFill="1" applyBorder="1" applyAlignment="1" applyProtection="1">
      <alignment vertical="center"/>
      <protection/>
    </xf>
    <xf numFmtId="49" fontId="7" fillId="2" borderId="0" xfId="15" applyNumberFormat="1" applyFont="1" applyFill="1" applyBorder="1" applyAlignment="1" applyProtection="1">
      <alignment vertical="center"/>
      <protection/>
    </xf>
    <xf numFmtId="0" fontId="7" fillId="0" borderId="0" xfId="15" applyFont="1" applyBorder="1" applyAlignment="1" applyProtection="1">
      <alignment horizontal="center" vertical="center"/>
      <protection/>
    </xf>
    <xf numFmtId="49" fontId="7" fillId="0" borderId="0" xfId="15" applyNumberFormat="1" applyFont="1" applyBorder="1" applyAlignment="1" applyProtection="1">
      <alignment horizontal="center" vertical="center" wrapText="1"/>
      <protection/>
    </xf>
    <xf numFmtId="49" fontId="7" fillId="0" borderId="0" xfId="15" applyNumberFormat="1" applyFont="1" applyBorder="1" applyAlignment="1" applyProtection="1">
      <alignment vertical="center"/>
      <protection/>
    </xf>
    <xf numFmtId="0" fontId="1" fillId="2" borderId="0" xfId="0" applyFont="1" applyFill="1" applyAlignment="1">
      <alignment/>
    </xf>
    <xf numFmtId="0" fontId="3" fillId="3" borderId="40" xfId="0" applyFont="1" applyFill="1" applyBorder="1" applyAlignment="1">
      <alignment horizontal="center" textRotation="90"/>
    </xf>
    <xf numFmtId="0" fontId="3" fillId="3" borderId="39" xfId="0" applyFont="1" applyFill="1" applyBorder="1" applyAlignment="1">
      <alignment horizontal="center" textRotation="90"/>
    </xf>
    <xf numFmtId="0" fontId="3" fillId="3" borderId="36" xfId="0" applyFont="1" applyFill="1" applyBorder="1" applyAlignment="1">
      <alignment horizontal="center" textRotation="90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/>
    </xf>
    <xf numFmtId="0" fontId="0" fillId="0" borderId="47" xfId="0" applyFont="1" applyBorder="1" applyAlignment="1" applyProtection="1">
      <alignment horizontal="left"/>
      <protection locked="0"/>
    </xf>
    <xf numFmtId="0" fontId="6" fillId="2" borderId="48" xfId="0" applyFont="1" applyFill="1" applyBorder="1" applyAlignment="1">
      <alignment/>
    </xf>
    <xf numFmtId="0" fontId="8" fillId="2" borderId="0" xfId="0" applyFont="1" applyFill="1" applyAlignment="1">
      <alignment horizontal="center" wrapText="1"/>
    </xf>
    <xf numFmtId="0" fontId="10" fillId="2" borderId="0" xfId="0" applyFont="1" applyFill="1" applyAlignment="1">
      <alignment/>
    </xf>
    <xf numFmtId="14" fontId="11" fillId="2" borderId="44" xfId="0" applyNumberFormat="1" applyFont="1" applyFill="1" applyBorder="1" applyAlignment="1">
      <alignment horizontal="center"/>
    </xf>
    <xf numFmtId="0" fontId="0" fillId="2" borderId="31" xfId="0" applyFont="1" applyFill="1" applyBorder="1" applyAlignment="1" applyProtection="1">
      <alignment horizontal="center" vertical="center" wrapText="1"/>
      <protection/>
    </xf>
    <xf numFmtId="0" fontId="0" fillId="2" borderId="27" xfId="0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 applyProtection="1">
      <alignment horizontal="center" vertical="center" wrapText="1"/>
      <protection/>
    </xf>
    <xf numFmtId="0" fontId="0" fillId="2" borderId="30" xfId="0" applyFont="1" applyFill="1" applyBorder="1" applyAlignment="1" applyProtection="1">
      <alignment horizontal="center" vertical="center" wrapText="1"/>
      <protection/>
    </xf>
    <xf numFmtId="0" fontId="0" fillId="2" borderId="19" xfId="0" applyFont="1" applyFill="1" applyBorder="1" applyAlignment="1" applyProtection="1">
      <alignment horizontal="center" vertical="center" wrapText="1"/>
      <protection/>
    </xf>
    <xf numFmtId="0" fontId="0" fillId="2" borderId="49" xfId="0" applyFont="1" applyFill="1" applyBorder="1" applyAlignment="1" applyProtection="1">
      <alignment horizontal="center" vertical="center" wrapText="1"/>
      <protection/>
    </xf>
    <xf numFmtId="0" fontId="0" fillId="2" borderId="50" xfId="0" applyFont="1" applyFill="1" applyBorder="1" applyAlignment="1" applyProtection="1">
      <alignment horizontal="center" vertical="center" wrapText="1"/>
      <protection/>
    </xf>
    <xf numFmtId="0" fontId="0" fillId="2" borderId="28" xfId="0" applyFont="1" applyFill="1" applyBorder="1" applyAlignment="1" applyProtection="1">
      <alignment horizontal="center" vertical="center" wrapText="1"/>
      <protection/>
    </xf>
    <xf numFmtId="0" fontId="0" fillId="2" borderId="51" xfId="0" applyFont="1" applyFill="1" applyBorder="1" applyAlignment="1" applyProtection="1">
      <alignment horizontal="center" vertical="center" wrapText="1"/>
      <protection/>
    </xf>
    <xf numFmtId="0" fontId="0" fillId="2" borderId="52" xfId="0" applyFont="1" applyFill="1" applyBorder="1" applyAlignment="1" applyProtection="1">
      <alignment horizontal="center" vertical="center" wrapText="1"/>
      <protection/>
    </xf>
    <xf numFmtId="49" fontId="14" fillId="2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Border="1" applyAlignment="1">
      <alignment wrapText="1"/>
    </xf>
    <xf numFmtId="49" fontId="0" fillId="2" borderId="17" xfId="0" applyNumberFormat="1" applyFont="1" applyFill="1" applyBorder="1" applyAlignment="1" applyProtection="1">
      <alignment horizontal="left"/>
      <protection/>
    </xf>
    <xf numFmtId="49" fontId="0" fillId="2" borderId="18" xfId="0" applyNumberFormat="1" applyFont="1" applyFill="1" applyBorder="1" applyAlignment="1" applyProtection="1">
      <alignment horizontal="left"/>
      <protection/>
    </xf>
    <xf numFmtId="49" fontId="0" fillId="2" borderId="10" xfId="0" applyNumberFormat="1" applyFont="1" applyFill="1" applyBorder="1" applyAlignment="1" applyProtection="1">
      <alignment/>
      <protection/>
    </xf>
    <xf numFmtId="49" fontId="0" fillId="2" borderId="53" xfId="0" applyNumberFormat="1" applyFont="1" applyFill="1" applyBorder="1" applyAlignment="1" applyProtection="1">
      <alignment/>
      <protection/>
    </xf>
    <xf numFmtId="49" fontId="0" fillId="2" borderId="9" xfId="0" applyNumberFormat="1" applyFont="1" applyFill="1" applyBorder="1" applyAlignment="1" applyProtection="1">
      <alignment/>
      <protection/>
    </xf>
    <xf numFmtId="49" fontId="0" fillId="2" borderId="5" xfId="0" applyNumberFormat="1" applyFont="1" applyFill="1" applyBorder="1" applyAlignment="1" applyProtection="1">
      <alignment/>
      <protection/>
    </xf>
    <xf numFmtId="0" fontId="0" fillId="2" borderId="10" xfId="0" applyFont="1" applyFill="1" applyBorder="1" applyAlignment="1" applyProtection="1" quotePrefix="1">
      <alignment horizontal="center" vertical="center"/>
      <protection/>
    </xf>
    <xf numFmtId="0" fontId="0" fillId="2" borderId="53" xfId="0" applyFont="1" applyFill="1" applyBorder="1" applyAlignment="1" applyProtection="1" quotePrefix="1">
      <alignment horizontal="center" vertical="center"/>
      <protection/>
    </xf>
    <xf numFmtId="0" fontId="0" fillId="2" borderId="9" xfId="0" applyFont="1" applyFill="1" applyBorder="1" applyAlignment="1" applyProtection="1" quotePrefix="1">
      <alignment horizontal="center" vertical="center"/>
      <protection/>
    </xf>
    <xf numFmtId="0" fontId="0" fillId="2" borderId="10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 horizontal="center" vertical="center"/>
      <protection/>
    </xf>
    <xf numFmtId="0" fontId="11" fillId="3" borderId="53" xfId="0" applyFont="1" applyFill="1" applyBorder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center" vertical="center"/>
      <protection/>
    </xf>
    <xf numFmtId="0" fontId="13" fillId="3" borderId="10" xfId="0" applyFont="1" applyFill="1" applyBorder="1" applyAlignment="1" applyProtection="1">
      <alignment/>
      <protection/>
    </xf>
    <xf numFmtId="0" fontId="13" fillId="3" borderId="53" xfId="0" applyFont="1" applyFill="1" applyBorder="1" applyAlignment="1" applyProtection="1">
      <alignment/>
      <protection/>
    </xf>
    <xf numFmtId="0" fontId="13" fillId="3" borderId="9" xfId="0" applyFont="1" applyFill="1" applyBorder="1" applyAlignment="1" applyProtection="1">
      <alignment/>
      <protection/>
    </xf>
    <xf numFmtId="0" fontId="11" fillId="3" borderId="10" xfId="0" applyFont="1" applyFill="1" applyBorder="1" applyAlignment="1" applyProtection="1">
      <alignment/>
      <protection/>
    </xf>
    <xf numFmtId="0" fontId="11" fillId="3" borderId="53" xfId="0" applyFont="1" applyFill="1" applyBorder="1" applyAlignment="1" applyProtection="1">
      <alignment/>
      <protection/>
    </xf>
    <xf numFmtId="0" fontId="11" fillId="3" borderId="9" xfId="0" applyFont="1" applyFill="1" applyBorder="1" applyAlignment="1" applyProtection="1">
      <alignment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3" fontId="0" fillId="2" borderId="31" xfId="0" applyNumberFormat="1" applyFont="1" applyFill="1" applyBorder="1" applyAlignment="1" applyProtection="1">
      <alignment horizontal="left"/>
      <protection/>
    </xf>
    <xf numFmtId="3" fontId="0" fillId="2" borderId="30" xfId="0" applyNumberFormat="1" applyFont="1" applyFill="1" applyBorder="1" applyAlignment="1" applyProtection="1">
      <alignment horizontal="left"/>
      <protection/>
    </xf>
    <xf numFmtId="180" fontId="7" fillId="2" borderId="26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29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31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27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4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30" xfId="0" applyNumberFormat="1" applyFont="1" applyFill="1" applyBorder="1" applyAlignment="1" applyProtection="1" quotePrefix="1">
      <alignment horizontal="center" vertical="center" wrapText="1"/>
      <protection/>
    </xf>
    <xf numFmtId="0" fontId="12" fillId="2" borderId="26" xfId="0" applyFont="1" applyFill="1" applyBorder="1" applyAlignment="1" applyProtection="1">
      <alignment vertical="center" wrapText="1"/>
      <protection/>
    </xf>
    <xf numFmtId="0" fontId="12" fillId="2" borderId="29" xfId="0" applyFont="1" applyFill="1" applyBorder="1" applyAlignment="1" applyProtection="1">
      <alignment vertical="center" wrapText="1"/>
      <protection/>
    </xf>
    <xf numFmtId="0" fontId="12" fillId="2" borderId="31" xfId="0" applyFont="1" applyFill="1" applyBorder="1" applyAlignment="1" applyProtection="1">
      <alignment vertical="center" wrapText="1"/>
      <protection/>
    </xf>
    <xf numFmtId="0" fontId="7" fillId="2" borderId="26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29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31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27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4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30" xfId="0" applyNumberFormat="1" applyFont="1" applyFill="1" applyBorder="1" applyAlignment="1" applyProtection="1" quotePrefix="1">
      <alignment horizontal="center" vertical="center" wrapText="1"/>
      <protection/>
    </xf>
    <xf numFmtId="3" fontId="0" fillId="2" borderId="26" xfId="0" applyNumberFormat="1" applyFont="1" applyFill="1" applyBorder="1" applyAlignment="1" applyProtection="1">
      <alignment horizontal="right" vertical="center"/>
      <protection/>
    </xf>
    <xf numFmtId="3" fontId="0" fillId="2" borderId="29" xfId="0" applyNumberFormat="1" applyFont="1" applyFill="1" applyBorder="1" applyAlignment="1" applyProtection="1">
      <alignment horizontal="right" vertical="center"/>
      <protection/>
    </xf>
    <xf numFmtId="3" fontId="0" fillId="2" borderId="31" xfId="0" applyNumberFormat="1" applyFont="1" applyFill="1" applyBorder="1" applyAlignment="1" applyProtection="1">
      <alignment horizontal="right" vertical="center"/>
      <protection/>
    </xf>
    <xf numFmtId="3" fontId="0" fillId="2" borderId="27" xfId="0" applyNumberFormat="1" applyFont="1" applyFill="1" applyBorder="1" applyAlignment="1" applyProtection="1">
      <alignment horizontal="right" vertical="center"/>
      <protection/>
    </xf>
    <xf numFmtId="3" fontId="0" fillId="2" borderId="4" xfId="0" applyNumberFormat="1" applyFont="1" applyFill="1" applyBorder="1" applyAlignment="1" applyProtection="1">
      <alignment horizontal="right" vertical="center"/>
      <protection/>
    </xf>
    <xf numFmtId="3" fontId="0" fillId="2" borderId="30" xfId="0" applyNumberFormat="1" applyFont="1" applyFill="1" applyBorder="1" applyAlignment="1" applyProtection="1">
      <alignment horizontal="right" vertical="center"/>
      <protection/>
    </xf>
    <xf numFmtId="0" fontId="1" fillId="2" borderId="0" xfId="0" applyFont="1" applyFill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 applyProtection="1">
      <alignment horizontal="right" vertical="center"/>
      <protection/>
    </xf>
    <xf numFmtId="3" fontId="0" fillId="2" borderId="18" xfId="0" applyNumberFormat="1" applyFont="1" applyFill="1" applyBorder="1" applyAlignment="1" applyProtection="1">
      <alignment horizontal="right" vertical="center"/>
      <protection/>
    </xf>
    <xf numFmtId="10" fontId="0" fillId="6" borderId="17" xfId="0" applyNumberFormat="1" applyFont="1" applyFill="1" applyBorder="1" applyAlignment="1" applyProtection="1">
      <alignment horizontal="right" vertical="center" wrapText="1"/>
      <protection/>
    </xf>
    <xf numFmtId="10" fontId="0" fillId="6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8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49" fontId="0" fillId="0" borderId="18" xfId="0" applyNumberFormat="1" applyFont="1" applyBorder="1" applyAlignment="1" applyProtection="1">
      <alignment horizontal="left" vertical="center" shrinkToFit="1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0" fillId="5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3" fontId="0" fillId="2" borderId="28" xfId="0" applyNumberFormat="1" applyFont="1" applyFill="1" applyBorder="1" applyAlignment="1" applyProtection="1">
      <alignment horizontal="right" vertical="center"/>
      <protection/>
    </xf>
    <xf numFmtId="3" fontId="0" fillId="2" borderId="51" xfId="0" applyNumberFormat="1" applyFont="1" applyFill="1" applyBorder="1" applyAlignment="1" applyProtection="1">
      <alignment horizontal="right" vertical="center"/>
      <protection/>
    </xf>
    <xf numFmtId="3" fontId="0" fillId="2" borderId="52" xfId="0" applyNumberFormat="1" applyFont="1" applyFill="1" applyBorder="1" applyAlignment="1" applyProtection="1">
      <alignment horizontal="right" vertical="center"/>
      <protection/>
    </xf>
    <xf numFmtId="0" fontId="7" fillId="2" borderId="27" xfId="0" applyFont="1" applyFill="1" applyBorder="1" applyAlignment="1" applyProtection="1" quotePrefix="1">
      <alignment vertical="center" wrapText="1"/>
      <protection/>
    </xf>
    <xf numFmtId="0" fontId="7" fillId="2" borderId="4" xfId="0" applyFont="1" applyFill="1" applyBorder="1" applyAlignment="1" applyProtection="1" quotePrefix="1">
      <alignment vertical="center" wrapText="1"/>
      <protection/>
    </xf>
    <xf numFmtId="0" fontId="7" fillId="2" borderId="30" xfId="0" applyFont="1" applyFill="1" applyBorder="1" applyAlignment="1" applyProtection="1" quotePrefix="1">
      <alignment vertical="center" wrapText="1"/>
      <protection/>
    </xf>
    <xf numFmtId="180" fontId="7" fillId="2" borderId="19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49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50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19" xfId="0" applyFont="1" applyFill="1" applyBorder="1" applyAlignment="1" applyProtection="1">
      <alignment vertical="center" wrapText="1"/>
      <protection/>
    </xf>
    <xf numFmtId="0" fontId="7" fillId="2" borderId="49" xfId="0" applyFont="1" applyFill="1" applyBorder="1" applyAlignment="1" applyProtection="1">
      <alignment vertical="center" wrapText="1"/>
      <protection/>
    </xf>
    <xf numFmtId="0" fontId="7" fillId="2" borderId="50" xfId="0" applyFont="1" applyFill="1" applyBorder="1" applyAlignment="1" applyProtection="1">
      <alignment vertical="center" wrapText="1"/>
      <protection/>
    </xf>
    <xf numFmtId="0" fontId="7" fillId="2" borderId="19" xfId="0" applyNumberFormat="1" applyFont="1" applyFill="1" applyBorder="1" applyAlignment="1" applyProtection="1" quotePrefix="1">
      <alignment horizontal="center" vertical="center"/>
      <protection/>
    </xf>
    <xf numFmtId="0" fontId="7" fillId="2" borderId="49" xfId="0" applyNumberFormat="1" applyFont="1" applyFill="1" applyBorder="1" applyAlignment="1" applyProtection="1" quotePrefix="1">
      <alignment horizontal="center" vertical="center"/>
      <protection/>
    </xf>
    <xf numFmtId="0" fontId="7" fillId="2" borderId="50" xfId="0" applyNumberFormat="1" applyFont="1" applyFill="1" applyBorder="1" applyAlignment="1" applyProtection="1" quotePrefix="1">
      <alignment horizontal="center" vertical="center"/>
      <protection/>
    </xf>
    <xf numFmtId="3" fontId="0" fillId="2" borderId="10" xfId="0" applyNumberFormat="1" applyFont="1" applyFill="1" applyBorder="1" applyAlignment="1" applyProtection="1">
      <alignment horizontal="right" vertical="center"/>
      <protection/>
    </xf>
    <xf numFmtId="3" fontId="0" fillId="2" borderId="53" xfId="0" applyNumberFormat="1" applyFont="1" applyFill="1" applyBorder="1" applyAlignment="1" applyProtection="1">
      <alignment horizontal="right" vertical="center"/>
      <protection/>
    </xf>
    <xf numFmtId="3" fontId="0" fillId="2" borderId="9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 locked="0"/>
    </xf>
    <xf numFmtId="3" fontId="0" fillId="0" borderId="49" xfId="0" applyNumberFormat="1" applyFont="1" applyFill="1" applyBorder="1" applyAlignment="1" applyProtection="1">
      <alignment horizontal="right" vertical="center"/>
      <protection locked="0"/>
    </xf>
    <xf numFmtId="3" fontId="0" fillId="0" borderId="50" xfId="0" applyNumberFormat="1" applyFont="1" applyFill="1" applyBorder="1" applyAlignment="1" applyProtection="1">
      <alignment horizontal="right" vertical="center"/>
      <protection locked="0"/>
    </xf>
    <xf numFmtId="3" fontId="0" fillId="0" borderId="28" xfId="0" applyNumberFormat="1" applyFont="1" applyFill="1" applyBorder="1" applyAlignment="1" applyProtection="1">
      <alignment horizontal="right" vertical="center"/>
      <protection locked="0"/>
    </xf>
    <xf numFmtId="3" fontId="0" fillId="0" borderId="51" xfId="0" applyNumberFormat="1" applyFont="1" applyFill="1" applyBorder="1" applyAlignment="1" applyProtection="1">
      <alignment horizontal="right" vertical="center"/>
      <protection locked="0"/>
    </xf>
    <xf numFmtId="3" fontId="0" fillId="0" borderId="52" xfId="0" applyNumberFormat="1" applyFont="1" applyFill="1" applyBorder="1" applyAlignment="1" applyProtection="1">
      <alignment horizontal="right" vertical="center"/>
      <protection locked="0"/>
    </xf>
    <xf numFmtId="180" fontId="7" fillId="2" borderId="28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51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52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28" xfId="0" applyFont="1" applyFill="1" applyBorder="1" applyAlignment="1" applyProtection="1">
      <alignment vertical="center" wrapText="1"/>
      <protection/>
    </xf>
    <xf numFmtId="0" fontId="7" fillId="2" borderId="51" xfId="0" applyFont="1" applyFill="1" applyBorder="1" applyAlignment="1" applyProtection="1">
      <alignment vertical="center" wrapText="1"/>
      <protection/>
    </xf>
    <xf numFmtId="0" fontId="7" fillId="2" borderId="52" xfId="0" applyFont="1" applyFill="1" applyBorder="1" applyAlignment="1" applyProtection="1">
      <alignment vertical="center" wrapText="1"/>
      <protection/>
    </xf>
    <xf numFmtId="0" fontId="7" fillId="2" borderId="28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51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52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19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49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50" xfId="0" applyNumberFormat="1" applyFont="1" applyFill="1" applyBorder="1" applyAlignment="1" applyProtection="1" quotePrefix="1">
      <alignment horizontal="center" vertical="center" wrapText="1"/>
      <protection/>
    </xf>
    <xf numFmtId="3" fontId="0" fillId="2" borderId="19" xfId="0" applyNumberFormat="1" applyFont="1" applyFill="1" applyBorder="1" applyAlignment="1" applyProtection="1">
      <alignment horizontal="right" vertical="center"/>
      <protection/>
    </xf>
    <xf numFmtId="3" fontId="0" fillId="2" borderId="49" xfId="0" applyNumberFormat="1" applyFont="1" applyFill="1" applyBorder="1" applyAlignment="1" applyProtection="1">
      <alignment horizontal="right" vertical="center"/>
      <protection/>
    </xf>
    <xf numFmtId="3" fontId="0" fillId="2" borderId="50" xfId="0" applyNumberFormat="1" applyFont="1" applyFill="1" applyBorder="1" applyAlignment="1" applyProtection="1">
      <alignment horizontal="right" vertical="center"/>
      <protection/>
    </xf>
    <xf numFmtId="9" fontId="7" fillId="2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Font="1" applyAlignment="1">
      <alignment horizontal="center" shrinkToFit="1"/>
    </xf>
    <xf numFmtId="9" fontId="0" fillId="2" borderId="17" xfId="0" applyNumberFormat="1" applyFont="1" applyFill="1" applyBorder="1" applyAlignment="1" applyProtection="1">
      <alignment shrinkToFit="1"/>
      <protection/>
    </xf>
    <xf numFmtId="0" fontId="0" fillId="0" borderId="18" xfId="0" applyFont="1" applyBorder="1" applyAlignment="1">
      <alignment shrinkToFit="1"/>
    </xf>
    <xf numFmtId="9" fontId="0" fillId="0" borderId="22" xfId="0" applyNumberFormat="1" applyFont="1" applyFill="1" applyBorder="1" applyAlignment="1" applyProtection="1">
      <alignment shrinkToFit="1"/>
      <protection/>
    </xf>
    <xf numFmtId="0" fontId="0" fillId="0" borderId="22" xfId="0" applyFont="1" applyFill="1" applyBorder="1" applyAlignment="1">
      <alignment shrinkToFit="1"/>
    </xf>
    <xf numFmtId="9" fontId="0" fillId="0" borderId="0" xfId="0" applyNumberFormat="1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 shrinkToFit="1"/>
    </xf>
    <xf numFmtId="180" fontId="7" fillId="2" borderId="10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53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9" xfId="0" applyNumberFormat="1" applyFont="1" applyFill="1" applyBorder="1" applyAlignment="1" applyProtection="1" quotePrefix="1">
      <alignment horizontal="center" vertical="center" wrapText="1"/>
      <protection/>
    </xf>
    <xf numFmtId="0" fontId="12" fillId="2" borderId="10" xfId="0" applyFont="1" applyFill="1" applyBorder="1" applyAlignment="1" applyProtection="1">
      <alignment vertical="center" wrapText="1"/>
      <protection/>
    </xf>
    <xf numFmtId="0" fontId="12" fillId="2" borderId="53" xfId="0" applyFont="1" applyFill="1" applyBorder="1" applyAlignment="1" applyProtection="1">
      <alignment vertical="center" wrapText="1"/>
      <protection/>
    </xf>
    <xf numFmtId="0" fontId="12" fillId="2" borderId="9" xfId="0" applyFont="1" applyFill="1" applyBorder="1" applyAlignment="1" applyProtection="1">
      <alignment vertical="center" wrapText="1"/>
      <protection/>
    </xf>
    <xf numFmtId="0" fontId="7" fillId="2" borderId="10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53" xfId="0" applyNumberFormat="1" applyFont="1" applyFill="1" applyBorder="1" applyAlignment="1" applyProtection="1" quotePrefix="1">
      <alignment horizontal="center" vertical="center" wrapText="1"/>
      <protection/>
    </xf>
    <xf numFmtId="0" fontId="7" fillId="2" borderId="9" xfId="0" applyNumberFormat="1" applyFont="1" applyFill="1" applyBorder="1" applyAlignment="1" applyProtection="1" quotePrefix="1">
      <alignment horizontal="center" vertical="center" wrapText="1"/>
      <protection/>
    </xf>
    <xf numFmtId="180" fontId="7" fillId="2" borderId="26" xfId="0" applyNumberFormat="1" applyFont="1" applyFill="1" applyBorder="1" applyAlignment="1" applyProtection="1" quotePrefix="1">
      <alignment horizontal="center" vertical="center"/>
      <protection/>
    </xf>
    <xf numFmtId="180" fontId="7" fillId="2" borderId="29" xfId="0" applyNumberFormat="1" applyFont="1" applyFill="1" applyBorder="1" applyAlignment="1" applyProtection="1" quotePrefix="1">
      <alignment horizontal="center" vertical="center"/>
      <protection/>
    </xf>
    <xf numFmtId="180" fontId="7" fillId="2" borderId="31" xfId="0" applyNumberFormat="1" applyFont="1" applyFill="1" applyBorder="1" applyAlignment="1" applyProtection="1" quotePrefix="1">
      <alignment horizontal="center" vertical="center"/>
      <protection/>
    </xf>
    <xf numFmtId="180" fontId="7" fillId="2" borderId="27" xfId="0" applyNumberFormat="1" applyFont="1" applyFill="1" applyBorder="1" applyAlignment="1" applyProtection="1" quotePrefix="1">
      <alignment horizontal="center" vertical="center"/>
      <protection/>
    </xf>
    <xf numFmtId="180" fontId="7" fillId="2" borderId="4" xfId="0" applyNumberFormat="1" applyFont="1" applyFill="1" applyBorder="1" applyAlignment="1" applyProtection="1" quotePrefix="1">
      <alignment horizontal="center" vertical="center"/>
      <protection/>
    </xf>
    <xf numFmtId="180" fontId="7" fillId="2" borderId="30" xfId="0" applyNumberFormat="1" applyFont="1" applyFill="1" applyBorder="1" applyAlignment="1" applyProtection="1" quotePrefix="1">
      <alignment horizontal="center" vertical="center"/>
      <protection/>
    </xf>
    <xf numFmtId="0" fontId="1" fillId="2" borderId="0" xfId="0" applyFont="1" applyFill="1" applyBorder="1" applyAlignment="1">
      <alignment horizontal="center" vertical="center"/>
    </xf>
    <xf numFmtId="180" fontId="11" fillId="3" borderId="10" xfId="0" applyNumberFormat="1" applyFont="1" applyFill="1" applyBorder="1" applyAlignment="1" applyProtection="1">
      <alignment horizontal="center" vertical="center"/>
      <protection/>
    </xf>
    <xf numFmtId="180" fontId="11" fillId="3" borderId="53" xfId="0" applyNumberFormat="1" applyFont="1" applyFill="1" applyBorder="1" applyAlignment="1" applyProtection="1">
      <alignment horizontal="center" vertical="center"/>
      <protection/>
    </xf>
    <xf numFmtId="180" fontId="11" fillId="3" borderId="9" xfId="0" applyNumberFormat="1" applyFont="1" applyFill="1" applyBorder="1" applyAlignment="1" applyProtection="1">
      <alignment horizontal="center" vertical="center"/>
      <protection/>
    </xf>
    <xf numFmtId="0" fontId="11" fillId="3" borderId="10" xfId="0" applyNumberFormat="1" applyFont="1" applyFill="1" applyBorder="1" applyAlignment="1" applyProtection="1">
      <alignment/>
      <protection/>
    </xf>
    <xf numFmtId="0" fontId="11" fillId="3" borderId="53" xfId="0" applyNumberFormat="1" applyFont="1" applyFill="1" applyBorder="1" applyAlignment="1" applyProtection="1">
      <alignment/>
      <protection/>
    </xf>
    <xf numFmtId="0" fontId="11" fillId="3" borderId="9" xfId="0" applyNumberFormat="1" applyFont="1" applyFill="1" applyBorder="1" applyAlignment="1" applyProtection="1">
      <alignment/>
      <protection/>
    </xf>
    <xf numFmtId="3" fontId="11" fillId="3" borderId="10" xfId="0" applyNumberFormat="1" applyFont="1" applyFill="1" applyBorder="1" applyAlignment="1" applyProtection="1">
      <alignment horizontal="right" vertical="center"/>
      <protection/>
    </xf>
    <xf numFmtId="3" fontId="11" fillId="3" borderId="53" xfId="0" applyNumberFormat="1" applyFont="1" applyFill="1" applyBorder="1" applyAlignment="1" applyProtection="1">
      <alignment horizontal="right" vertical="center"/>
      <protection/>
    </xf>
    <xf numFmtId="3" fontId="11" fillId="3" borderId="9" xfId="0" applyNumberFormat="1" applyFont="1" applyFill="1" applyBorder="1" applyAlignment="1" applyProtection="1">
      <alignment horizontal="right" vertical="center"/>
      <protection/>
    </xf>
    <xf numFmtId="180" fontId="0" fillId="2" borderId="53" xfId="0" applyNumberFormat="1" applyFont="1" applyFill="1" applyBorder="1" applyAlignment="1" applyProtection="1">
      <alignment horizontal="center" vertical="center" wrapText="1"/>
      <protection/>
    </xf>
    <xf numFmtId="18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2" borderId="53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NumberFormat="1" applyFont="1" applyFill="1" applyBorder="1" applyAlignment="1" applyProtection="1" quotePrefix="1">
      <alignment horizontal="center" vertical="center"/>
      <protection/>
    </xf>
    <xf numFmtId="0" fontId="7" fillId="2" borderId="53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12" fillId="2" borderId="22" xfId="0" applyFont="1" applyFill="1" applyBorder="1" applyAlignment="1" applyProtection="1">
      <alignment vertical="center" wrapText="1"/>
      <protection/>
    </xf>
    <xf numFmtId="0" fontId="12" fillId="2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wrapText="1"/>
    </xf>
    <xf numFmtId="0" fontId="0" fillId="0" borderId="54" xfId="0" applyFont="1" applyBorder="1" applyAlignment="1">
      <alignment wrapText="1"/>
    </xf>
    <xf numFmtId="0" fontId="0" fillId="2" borderId="53" xfId="0" applyFont="1" applyFill="1" applyBorder="1" applyAlignment="1" applyProtection="1">
      <alignment/>
      <protection/>
    </xf>
    <xf numFmtId="0" fontId="0" fillId="2" borderId="9" xfId="0" applyFont="1" applyFill="1" applyBorder="1" applyAlignment="1" applyProtection="1">
      <alignment/>
      <protection/>
    </xf>
    <xf numFmtId="0" fontId="0" fillId="0" borderId="29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2" borderId="17" xfId="0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22" xfId="0" applyFont="1" applyFill="1" applyBorder="1" applyAlignment="1" applyProtection="1">
      <alignment/>
      <protection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4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2" borderId="0" xfId="0" applyFont="1" applyFill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vertical="center" wrapText="1"/>
      <protection/>
    </xf>
    <xf numFmtId="0" fontId="0" fillId="0" borderId="56" xfId="0" applyFont="1" applyBorder="1" applyAlignment="1">
      <alignment horizontal="center" vertical="center" wrapText="1"/>
    </xf>
    <xf numFmtId="3" fontId="0" fillId="2" borderId="54" xfId="0" applyNumberFormat="1" applyFont="1" applyFill="1" applyBorder="1" applyAlignment="1" applyProtection="1">
      <alignment horizontal="left"/>
      <protection/>
    </xf>
    <xf numFmtId="49" fontId="7" fillId="2" borderId="0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4" fontId="7" fillId="0" borderId="44" xfId="15" applyNumberFormat="1" applyFont="1" applyFill="1" applyBorder="1" applyAlignment="1" applyProtection="1">
      <alignment horizontal="center" vertical="center" wrapText="1"/>
      <protection/>
    </xf>
    <xf numFmtId="0" fontId="18" fillId="2" borderId="0" xfId="15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8" fillId="0" borderId="0" xfId="15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2" fillId="2" borderId="0" xfId="15" applyFont="1" applyFill="1" applyBorder="1" applyAlignment="1" applyProtection="1">
      <alignment horizontal="center" vertical="top"/>
      <protection/>
    </xf>
    <xf numFmtId="49" fontId="7" fillId="2" borderId="0" xfId="15" applyNumberFormat="1" applyFont="1" applyFill="1" applyBorder="1" applyAlignment="1" applyProtection="1">
      <alignment horizontal="left" vertical="center"/>
      <protection/>
    </xf>
    <xf numFmtId="0" fontId="18" fillId="2" borderId="0" xfId="15" applyNumberFormat="1" applyFont="1" applyFill="1" applyBorder="1" applyAlignment="1" applyProtection="1">
      <alignment horizontal="center" vertical="center"/>
      <protection/>
    </xf>
    <xf numFmtId="0" fontId="18" fillId="2" borderId="0" xfId="15" applyFont="1" applyFill="1" applyBorder="1" applyAlignment="1" applyProtection="1">
      <alignment horizontal="center" vertical="center"/>
      <protection/>
    </xf>
    <xf numFmtId="0" fontId="21" fillId="2" borderId="0" xfId="15" applyFont="1" applyFill="1" applyBorder="1" applyAlignment="1" applyProtection="1">
      <alignment horizontal="center" vertical="top"/>
      <protection/>
    </xf>
    <xf numFmtId="3" fontId="7" fillId="2" borderId="0" xfId="15" applyNumberFormat="1" applyFont="1" applyFill="1" applyBorder="1" applyAlignment="1" applyProtection="1">
      <alignment horizontal="center" vertical="center"/>
      <protection/>
    </xf>
    <xf numFmtId="0" fontId="5" fillId="2" borderId="0" xfId="15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7" fillId="0" borderId="57" xfId="15" applyFont="1" applyFill="1" applyBorder="1" applyAlignment="1" applyProtection="1">
      <alignment horizontal="left" vertical="center"/>
      <protection/>
    </xf>
    <xf numFmtId="0" fontId="7" fillId="0" borderId="58" xfId="15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2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25" fillId="0" borderId="24" xfId="0" applyFont="1" applyBorder="1" applyAlignment="1">
      <alignment/>
    </xf>
    <xf numFmtId="3" fontId="25" fillId="0" borderId="12" xfId="0" applyNumberFormat="1" applyFont="1" applyBorder="1" applyAlignment="1">
      <alignment horizontal="center"/>
    </xf>
    <xf numFmtId="3" fontId="25" fillId="0" borderId="61" xfId="0" applyNumberFormat="1" applyFont="1" applyBorder="1" applyAlignment="1">
      <alignment horizontal="center"/>
    </xf>
    <xf numFmtId="3" fontId="25" fillId="0" borderId="2" xfId="0" applyNumberFormat="1" applyFont="1" applyBorder="1" applyAlignment="1">
      <alignment horizontal="right"/>
    </xf>
    <xf numFmtId="3" fontId="25" fillId="0" borderId="12" xfId="0" applyNumberFormat="1" applyFont="1" applyBorder="1" applyAlignment="1">
      <alignment horizontal="right"/>
    </xf>
    <xf numFmtId="3" fontId="25" fillId="0" borderId="1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6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5" fillId="0" borderId="11" xfId="0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61" xfId="0" applyNumberFormat="1" applyFont="1" applyBorder="1" applyAlignment="1">
      <alignment/>
    </xf>
    <xf numFmtId="3" fontId="25" fillId="0" borderId="62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40" xfId="0" applyNumberFormat="1" applyFont="1" applyBorder="1" applyAlignment="1">
      <alignment/>
    </xf>
    <xf numFmtId="3" fontId="25" fillId="0" borderId="63" xfId="0" applyNumberFormat="1" applyFont="1" applyBorder="1" applyAlignment="1">
      <alignment/>
    </xf>
    <xf numFmtId="3" fontId="25" fillId="0" borderId="64" xfId="0" applyNumberFormat="1" applyFont="1" applyBorder="1" applyAlignment="1">
      <alignment/>
    </xf>
    <xf numFmtId="0" fontId="5" fillId="0" borderId="32" xfId="0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65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2" fillId="3" borderId="66" xfId="0" applyNumberFormat="1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center" vertical="top" wrapText="1"/>
    </xf>
    <xf numFmtId="4" fontId="12" fillId="3" borderId="67" xfId="0" applyNumberFormat="1" applyFont="1" applyFill="1" applyBorder="1" applyAlignment="1">
      <alignment horizontal="center" vertical="top" wrapText="1"/>
    </xf>
    <xf numFmtId="4" fontId="12" fillId="3" borderId="68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49" fontId="7" fillId="3" borderId="69" xfId="0" applyNumberFormat="1" applyFont="1" applyFill="1" applyBorder="1" applyAlignment="1">
      <alignment horizontal="center" vertical="top" wrapText="1"/>
    </xf>
    <xf numFmtId="3" fontId="7" fillId="3" borderId="15" xfId="0" applyNumberFormat="1" applyFont="1" applyFill="1" applyBorder="1" applyAlignment="1">
      <alignment/>
    </xf>
    <xf numFmtId="3" fontId="7" fillId="3" borderId="70" xfId="0" applyNumberFormat="1" applyFont="1" applyFill="1" applyBorder="1" applyAlignment="1">
      <alignment/>
    </xf>
    <xf numFmtId="3" fontId="7" fillId="3" borderId="71" xfId="0" applyNumberFormat="1" applyFont="1" applyFill="1" applyBorder="1" applyAlignment="1">
      <alignment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/>
    </xf>
    <xf numFmtId="43" fontId="12" fillId="3" borderId="66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/>
    </xf>
    <xf numFmtId="3" fontId="7" fillId="0" borderId="12" xfId="0" applyNumberFormat="1" applyFont="1" applyBorder="1" applyAlignment="1">
      <alignment horizontal="right" vertical="top"/>
    </xf>
    <xf numFmtId="3" fontId="7" fillId="0" borderId="13" xfId="0" applyNumberFormat="1" applyFont="1" applyBorder="1" applyAlignment="1">
      <alignment horizontal="right" vertical="top"/>
    </xf>
    <xf numFmtId="43" fontId="7" fillId="3" borderId="69" xfId="0" applyNumberFormat="1" applyFont="1" applyFill="1" applyBorder="1" applyAlignment="1">
      <alignment horizontal="right" vertical="top" wrapText="1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70" xfId="0" applyNumberFormat="1" applyFont="1" applyFill="1" applyBorder="1" applyAlignment="1">
      <alignment horizontal="right" vertical="top"/>
    </xf>
    <xf numFmtId="3" fontId="7" fillId="3" borderId="71" xfId="0" applyNumberFormat="1" applyFont="1" applyFill="1" applyBorder="1" applyAlignment="1">
      <alignment horizontal="right" vertical="top"/>
    </xf>
    <xf numFmtId="43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 applyAlignment="1">
      <alignment horizontal="right" vertical="top"/>
    </xf>
    <xf numFmtId="0" fontId="1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5" fillId="11" borderId="11" xfId="0" applyFont="1" applyFill="1" applyBorder="1" applyAlignment="1">
      <alignment horizontal="center"/>
    </xf>
    <xf numFmtId="3" fontId="25" fillId="11" borderId="12" xfId="0" applyNumberFormat="1" applyFont="1" applyFill="1" applyBorder="1" applyAlignment="1">
      <alignment horizontal="right"/>
    </xf>
    <xf numFmtId="3" fontId="25" fillId="11" borderId="13" xfId="0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72" xfId="0" applyNumberFormat="1" applyFont="1" applyBorder="1" applyAlignment="1">
      <alignment horizontal="right"/>
    </xf>
    <xf numFmtId="3" fontId="0" fillId="0" borderId="73" xfId="0" applyNumberFormat="1" applyBorder="1" applyAlignment="1">
      <alignment/>
    </xf>
  </cellXfs>
  <cellStyles count="7">
    <cellStyle name="Normal" xfId="0"/>
    <cellStyle name="Normal_PB-pojasnilo-P1-P3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B2005%2076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odilo"/>
      <sheetName val="Napake"/>
      <sheetName val="Priloga 1"/>
      <sheetName val="BB"/>
      <sheetName val="Obrazložitev_pobota_dolga_P1P3"/>
      <sheetName val="Obrazložitev_pobota_P5"/>
      <sheetName val="PB5"/>
      <sheetName val="P1-ZBIR"/>
      <sheetName val="P3-ZBIR"/>
      <sheetName val="BB-ZBIR"/>
      <sheetName val="Pobot-ZBIR"/>
      <sheetName val="Napake-ZBIR"/>
      <sheetName val="Spremembe-ZBIR"/>
    </sheetNames>
    <sheetDataSet>
      <sheetData sheetId="0">
        <row r="34">
          <cell r="A34" t="str">
            <v>S1</v>
          </cell>
          <cell r="B34" t="str">
            <v>denarne menjave</v>
          </cell>
        </row>
        <row r="35">
          <cell r="A35" t="str">
            <v>S2</v>
          </cell>
          <cell r="B35" t="str">
            <v>nedenarne menjave</v>
          </cell>
        </row>
        <row r="36">
          <cell r="A36" t="str">
            <v>S3</v>
          </cell>
          <cell r="B36" t="str">
            <v>cenitve</v>
          </cell>
        </row>
        <row r="37">
          <cell r="A37" t="str">
            <v>S4</v>
          </cell>
          <cell r="B37" t="str">
            <v>popravki</v>
          </cell>
        </row>
        <row r="38">
          <cell r="A38" t="str">
            <v>S5</v>
          </cell>
          <cell r="B38" t="str">
            <v>odpisi</v>
          </cell>
        </row>
        <row r="39">
          <cell r="A39" t="str">
            <v>S6</v>
          </cell>
          <cell r="B39" t="str">
            <v>dobički/izgube</v>
          </cell>
        </row>
        <row r="40">
          <cell r="A40" t="str">
            <v>S7</v>
          </cell>
          <cell r="B40" t="str">
            <v>darila/prevzemi/predaje</v>
          </cell>
        </row>
        <row r="41">
          <cell r="A41" t="str">
            <v>S8</v>
          </cell>
          <cell r="B41" t="str">
            <v>ostalo</v>
          </cell>
        </row>
      </sheetData>
      <sheetData sheetId="1">
        <row r="9">
          <cell r="B9" t="str">
            <v>5-mestna šifra PU</v>
          </cell>
        </row>
        <row r="10">
          <cell r="B10" t="str">
            <v>Napačna davčna št.</v>
          </cell>
        </row>
        <row r="11">
          <cell r="B11" t="str">
            <v>TL aktiva ni =pasiva</v>
          </cell>
        </row>
        <row r="12">
          <cell r="B12" t="str">
            <v>PL aktiva ni =pasiva</v>
          </cell>
        </row>
        <row r="14">
          <cell r="B14" t="str">
            <v>Znesek aktive BB minus znesek pobota na 1. ravni, minus znesek pobota na 2. ravni, ni enak znesku aktive PB!</v>
          </cell>
        </row>
        <row r="16">
          <cell r="B16" t="str">
            <v>N6-Manjka obrazložitev spremembe večje od 50 mio. SIT in (ali nepopolne obrazložitev ali je obrazloženo manj kot 75% zneska)</v>
          </cell>
        </row>
        <row r="17">
          <cell r="B17" t="str">
            <v>N7-Vnesen znesek obrazložitve manjše od 50 mio. SIT in je obrazložitev nepopolna ali je obrazloženo manj kot 75 % zneska</v>
          </cell>
        </row>
        <row r="19">
          <cell r="B19" t="str">
            <v>V stolpcu E: zap.št. 7 ni=zap.št.17 </v>
          </cell>
        </row>
        <row r="20">
          <cell r="B20" t="str">
            <v>V stolpcu F: zap.št.27 ni=0</v>
          </cell>
        </row>
      </sheetData>
      <sheetData sheetId="2">
        <row r="3">
          <cell r="AY3">
            <v>76317</v>
          </cell>
        </row>
        <row r="5">
          <cell r="N5" t="str">
            <v>OBČINA TRŽIČ</v>
          </cell>
        </row>
        <row r="54">
          <cell r="G54" t="str">
            <v>Tržič, 26.4.2006</v>
          </cell>
          <cell r="AB54" t="str">
            <v>Marjeta Maček</v>
          </cell>
        </row>
      </sheetData>
      <sheetData sheetId="3">
        <row r="8">
          <cell r="H8">
            <v>29996</v>
          </cell>
        </row>
        <row r="9">
          <cell r="H9">
            <v>15951</v>
          </cell>
        </row>
        <row r="10">
          <cell r="H10">
            <v>10211757</v>
          </cell>
        </row>
        <row r="11">
          <cell r="H11">
            <v>2295560</v>
          </cell>
        </row>
        <row r="12">
          <cell r="H12">
            <v>1121981</v>
          </cell>
        </row>
        <row r="13">
          <cell r="H13">
            <v>927391</v>
          </cell>
        </row>
        <row r="14">
          <cell r="H14">
            <v>333840</v>
          </cell>
        </row>
        <row r="15">
          <cell r="H15">
            <v>30835</v>
          </cell>
        </row>
        <row r="19">
          <cell r="H19">
            <v>3389749</v>
          </cell>
        </row>
        <row r="23">
          <cell r="H23">
            <v>0</v>
          </cell>
        </row>
        <row r="24">
          <cell r="H24">
            <v>591945</v>
          </cell>
        </row>
        <row r="26">
          <cell r="H26">
            <v>126</v>
          </cell>
        </row>
        <row r="27">
          <cell r="H27">
            <v>68028</v>
          </cell>
        </row>
        <row r="28">
          <cell r="H28">
            <v>97145</v>
          </cell>
        </row>
        <row r="29">
          <cell r="H29">
            <v>312</v>
          </cell>
        </row>
        <row r="39">
          <cell r="H39">
            <v>190844</v>
          </cell>
        </row>
        <row r="44">
          <cell r="H44">
            <v>1419</v>
          </cell>
        </row>
        <row r="50">
          <cell r="H50">
            <v>24023</v>
          </cell>
        </row>
        <row r="52">
          <cell r="H52">
            <v>564</v>
          </cell>
        </row>
        <row r="53">
          <cell r="H53">
            <v>8804</v>
          </cell>
        </row>
        <row r="54">
          <cell r="D54">
            <v>18378281</v>
          </cell>
          <cell r="G54">
            <v>87922</v>
          </cell>
        </row>
        <row r="56">
          <cell r="H56">
            <v>0</v>
          </cell>
        </row>
        <row r="57">
          <cell r="H57">
            <v>129889</v>
          </cell>
        </row>
        <row r="58">
          <cell r="H58">
            <v>331037</v>
          </cell>
        </row>
        <row r="59">
          <cell r="H59">
            <v>41780</v>
          </cell>
        </row>
        <row r="68">
          <cell r="H68">
            <v>0</v>
          </cell>
        </row>
        <row r="71">
          <cell r="H71">
            <v>0</v>
          </cell>
        </row>
        <row r="81">
          <cell r="H81">
            <v>19916</v>
          </cell>
        </row>
        <row r="90">
          <cell r="H90">
            <v>29299</v>
          </cell>
        </row>
        <row r="93">
          <cell r="H93">
            <v>0</v>
          </cell>
        </row>
        <row r="99">
          <cell r="G99">
            <v>78431</v>
          </cell>
        </row>
      </sheetData>
      <sheetData sheetId="4">
        <row r="18">
          <cell r="E18">
            <v>-478412</v>
          </cell>
        </row>
      </sheetData>
      <sheetData sheetId="5">
        <row r="18">
          <cell r="E18">
            <v>-4949481</v>
          </cell>
        </row>
        <row r="20">
          <cell r="F20">
            <v>12320036</v>
          </cell>
        </row>
      </sheetData>
      <sheetData sheetId="10">
        <row r="9">
          <cell r="G9">
            <v>30835</v>
          </cell>
          <cell r="H9">
            <v>3389749</v>
          </cell>
          <cell r="I9">
            <v>145757</v>
          </cell>
          <cell r="J9">
            <v>420384</v>
          </cell>
          <cell r="K9">
            <v>657</v>
          </cell>
          <cell r="L9">
            <v>113058</v>
          </cell>
          <cell r="M9">
            <v>85759</v>
          </cell>
          <cell r="N9">
            <v>16714</v>
          </cell>
          <cell r="O9">
            <v>12610570</v>
          </cell>
          <cell r="P9">
            <v>0</v>
          </cell>
          <cell r="Q9">
            <v>29299</v>
          </cell>
          <cell r="R9">
            <v>0</v>
          </cell>
          <cell r="S9">
            <v>4970258</v>
          </cell>
          <cell r="T9">
            <v>113058</v>
          </cell>
          <cell r="U9">
            <v>0</v>
          </cell>
          <cell r="V9">
            <v>29299</v>
          </cell>
          <cell r="W9">
            <v>0</v>
          </cell>
          <cell r="X9">
            <v>0</v>
          </cell>
          <cell r="Y9">
            <v>-57835</v>
          </cell>
          <cell r="Z9">
            <v>-420384</v>
          </cell>
          <cell r="AA9">
            <v>-93</v>
          </cell>
          <cell r="AB9">
            <v>-100</v>
          </cell>
          <cell r="AC9">
            <v>0</v>
          </cell>
          <cell r="AD9">
            <v>-34627</v>
          </cell>
          <cell r="AE9">
            <v>-85759</v>
          </cell>
          <cell r="AF9">
            <v>-16714</v>
          </cell>
          <cell r="AG9">
            <v>-299327</v>
          </cell>
          <cell r="AH9">
            <v>0</v>
          </cell>
          <cell r="AI9">
            <v>0</v>
          </cell>
          <cell r="AJ9">
            <v>0</v>
          </cell>
          <cell r="AK9">
            <v>-41985</v>
          </cell>
          <cell r="AL9">
            <v>0</v>
          </cell>
          <cell r="AM9">
            <v>113058</v>
          </cell>
          <cell r="AN9">
            <v>0</v>
          </cell>
          <cell r="AO9">
            <v>113058</v>
          </cell>
          <cell r="AP9">
            <v>0</v>
          </cell>
          <cell r="AQ9">
            <v>0</v>
          </cell>
          <cell r="AR9">
            <v>0</v>
          </cell>
          <cell r="AS9">
            <v>29299</v>
          </cell>
          <cell r="AT9">
            <v>0</v>
          </cell>
          <cell r="AU9">
            <v>29299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123"/>
  <sheetViews>
    <sheetView workbookViewId="0" topLeftCell="A1">
      <selection activeCell="CD58" sqref="CD58"/>
    </sheetView>
  </sheetViews>
  <sheetFormatPr defaultColWidth="9.140625" defaultRowHeight="12.75"/>
  <cols>
    <col min="1" max="1" width="1.8515625" style="4" customWidth="1"/>
    <col min="2" max="34" width="1.421875" style="4" customWidth="1"/>
    <col min="35" max="49" width="1.7109375" style="4" customWidth="1"/>
    <col min="50" max="50" width="3.57421875" style="4" customWidth="1"/>
    <col min="51" max="51" width="1.421875" style="4" customWidth="1"/>
    <col min="52" max="60" width="1.7109375" style="4" customWidth="1"/>
    <col min="61" max="61" width="3.7109375" style="4" customWidth="1"/>
    <col min="62" max="62" width="0.85546875" style="4" customWidth="1"/>
    <col min="63" max="67" width="0" style="4" hidden="1" customWidth="1"/>
    <col min="68" max="68" width="15.00390625" style="4" hidden="1" customWidth="1"/>
    <col min="69" max="69" width="10.00390625" style="4" hidden="1" customWidth="1"/>
    <col min="70" max="70" width="11.57421875" style="4" hidden="1" customWidth="1"/>
    <col min="71" max="71" width="9.57421875" style="4" hidden="1" customWidth="1"/>
    <col min="72" max="72" width="3.8515625" style="180" customWidth="1"/>
    <col min="73" max="73" width="5.57421875" style="161" customWidth="1"/>
    <col min="74" max="74" width="7.00390625" style="181" customWidth="1"/>
    <col min="75" max="75" width="22.8515625" style="4" customWidth="1"/>
    <col min="76" max="76" width="15.28125" style="163" customWidth="1"/>
    <col min="77" max="77" width="13.140625" style="4" customWidth="1"/>
    <col min="78" max="78" width="6.57421875" style="165" customWidth="1"/>
    <col min="79" max="79" width="43.140625" style="166" customWidth="1"/>
    <col min="80" max="80" width="13.140625" style="4" customWidth="1"/>
    <col min="81" max="81" width="9.28125" style="4" customWidth="1"/>
    <col min="82" max="82" width="43.140625" style="166" customWidth="1"/>
    <col min="83" max="83" width="13.140625" style="4" customWidth="1"/>
    <col min="84" max="84" width="6.57421875" style="4" customWidth="1"/>
    <col min="85" max="85" width="43.140625" style="166" customWidth="1"/>
    <col min="86" max="86" width="13.140625" style="4" customWidth="1"/>
    <col min="87" max="87" width="5.421875" style="4" customWidth="1"/>
    <col min="88" max="88" width="43.140625" style="166" customWidth="1"/>
    <col min="89" max="89" width="13.140625" style="4" customWidth="1"/>
    <col min="90" max="90" width="5.00390625" style="4" customWidth="1"/>
    <col min="91" max="91" width="43.140625" style="166" customWidth="1"/>
    <col min="92" max="92" width="13.140625" style="4" customWidth="1"/>
    <col min="93" max="93" width="5.57421875" style="4" customWidth="1"/>
    <col min="94" max="94" width="43.140625" style="166" customWidth="1"/>
    <col min="95" max="95" width="13.140625" style="4" customWidth="1"/>
    <col min="96" max="96" width="5.421875" style="4" customWidth="1"/>
    <col min="97" max="97" width="43.140625" style="166" customWidth="1"/>
    <col min="98" max="98" width="13.140625" style="4" customWidth="1"/>
    <col min="99" max="99" width="5.28125" style="4" customWidth="1"/>
    <col min="100" max="100" width="43.140625" style="166" customWidth="1"/>
    <col min="101" max="101" width="13.140625" style="4" customWidth="1"/>
    <col min="102" max="102" width="5.28125" style="4" customWidth="1"/>
    <col min="103" max="103" width="43.140625" style="166" customWidth="1"/>
    <col min="104" max="104" width="13.140625" style="4" customWidth="1"/>
    <col min="105" max="105" width="5.140625" style="4" customWidth="1"/>
    <col min="106" max="106" width="43.140625" style="166" customWidth="1"/>
    <col min="107" max="107" width="5.7109375" style="144" hidden="1" customWidth="1"/>
    <col min="108" max="108" width="4.140625" style="144" hidden="1" customWidth="1"/>
    <col min="109" max="110" width="4.140625" style="4" hidden="1" customWidth="1"/>
    <col min="111" max="111" width="3.00390625" style="4" hidden="1" customWidth="1"/>
    <col min="112" max="112" width="3.00390625" style="145" hidden="1" customWidth="1"/>
    <col min="113" max="113" width="3.00390625" style="146" hidden="1" customWidth="1"/>
    <col min="114" max="114" width="3.00390625" style="147" hidden="1" customWidth="1"/>
    <col min="115" max="115" width="3.00390625" style="41" hidden="1" customWidth="1"/>
    <col min="116" max="116" width="3.00390625" style="148" hidden="1" customWidth="1"/>
    <col min="117" max="117" width="3.00390625" style="149" hidden="1" customWidth="1"/>
    <col min="118" max="123" width="3.00390625" style="4" hidden="1" customWidth="1"/>
    <col min="124" max="124" width="3.00390625" style="145" hidden="1" customWidth="1"/>
    <col min="125" max="125" width="3.00390625" style="146" hidden="1" customWidth="1"/>
    <col min="126" max="126" width="3.00390625" style="147" hidden="1" customWidth="1"/>
    <col min="127" max="127" width="3.00390625" style="41" hidden="1" customWidth="1"/>
    <col min="128" max="128" width="3.00390625" style="148" hidden="1" customWidth="1"/>
    <col min="129" max="129" width="3.00390625" style="149" hidden="1" customWidth="1"/>
    <col min="130" max="134" width="3.00390625" style="4" hidden="1" customWidth="1"/>
    <col min="135" max="135" width="3.00390625" style="149" hidden="1" customWidth="1"/>
    <col min="136" max="140" width="3.00390625" style="4" hidden="1" customWidth="1"/>
    <col min="141" max="141" width="7.140625" style="4" customWidth="1"/>
    <col min="142" max="142" width="7.140625" style="97" customWidth="1"/>
    <col min="143" max="143" width="13.8515625" style="41" customWidth="1"/>
    <col min="144" max="144" width="12.421875" style="42" customWidth="1"/>
    <col min="145" max="145" width="59.140625" style="43" customWidth="1"/>
    <col min="146" max="146" width="1.8515625" style="4" customWidth="1"/>
    <col min="147" max="16384" width="9.140625" style="4" customWidth="1"/>
  </cols>
  <sheetData>
    <row r="1" spans="1:145" ht="15.75" customHeight="1">
      <c r="A1" s="1"/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99"/>
      <c r="AO1" s="299"/>
      <c r="AP1" s="299"/>
      <c r="AQ1" s="299"/>
      <c r="AR1" s="299"/>
      <c r="AS1" s="299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3"/>
      <c r="BT1" s="300" t="s">
        <v>0</v>
      </c>
      <c r="BU1" s="5" t="str">
        <f>'[1]Navodilo'!A34</f>
        <v>S1</v>
      </c>
      <c r="BV1" s="6" t="str">
        <f>'[1]Navodilo'!B34</f>
        <v>denarne menjave</v>
      </c>
      <c r="BW1" s="7"/>
      <c r="BX1" s="8"/>
      <c r="BY1" s="8"/>
      <c r="BZ1" s="8"/>
      <c r="CA1" s="8"/>
      <c r="CB1" s="8"/>
      <c r="CC1" s="8"/>
      <c r="CD1" s="8"/>
      <c r="CE1" s="9"/>
      <c r="CF1" s="8"/>
      <c r="CG1" s="8"/>
      <c r="CH1" s="9"/>
      <c r="CI1" s="8"/>
      <c r="CJ1" s="8"/>
      <c r="CK1" s="9"/>
      <c r="CL1" s="8"/>
      <c r="CM1" s="8"/>
      <c r="CN1" s="9"/>
      <c r="CO1" s="8"/>
      <c r="CP1" s="8"/>
      <c r="CQ1" s="9"/>
      <c r="CR1" s="8"/>
      <c r="CS1" s="8"/>
      <c r="CT1" s="9"/>
      <c r="CU1" s="8"/>
      <c r="CV1" s="8"/>
      <c r="CW1" s="10"/>
      <c r="CX1" s="8"/>
      <c r="CY1" s="10"/>
      <c r="CZ1" s="10"/>
      <c r="DA1" s="8"/>
      <c r="DB1" s="10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L1" s="4"/>
      <c r="EM1" s="13"/>
      <c r="EN1" s="13"/>
      <c r="EO1" s="4"/>
    </row>
    <row r="2" spans="1:145" ht="15.75" customHeight="1">
      <c r="A2" s="1"/>
      <c r="B2" s="303" t="str">
        <f>"Priloga 5"&amp;IF(COUNT(BW20:BW49)&gt;0," in obrazložitev","")</f>
        <v>Priloga 5 in obrazložitev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304" t="s">
        <v>1</v>
      </c>
      <c r="AZ2" s="304"/>
      <c r="BA2" s="304"/>
      <c r="BB2" s="304"/>
      <c r="BC2" s="304"/>
      <c r="BD2" s="304"/>
      <c r="BE2" s="304"/>
      <c r="BF2" s="304"/>
      <c r="BG2" s="304"/>
      <c r="BH2" s="304"/>
      <c r="BI2" s="304"/>
      <c r="BJ2" s="3"/>
      <c r="BK2" s="4" t="s">
        <v>2</v>
      </c>
      <c r="BL2" s="4" t="s">
        <v>3</v>
      </c>
      <c r="BM2" s="4" t="s">
        <v>4</v>
      </c>
      <c r="BN2" s="4" t="s">
        <v>5</v>
      </c>
      <c r="BO2" s="4" t="s">
        <v>6</v>
      </c>
      <c r="BP2" s="4" t="s">
        <v>7</v>
      </c>
      <c r="BQ2" s="4" t="s">
        <v>8</v>
      </c>
      <c r="BR2" s="4" t="s">
        <v>9</v>
      </c>
      <c r="BS2" s="4" t="s">
        <v>10</v>
      </c>
      <c r="BT2" s="301"/>
      <c r="BU2" s="5" t="str">
        <f>'[1]Navodilo'!A35</f>
        <v>S2</v>
      </c>
      <c r="BV2" s="6" t="str">
        <f>'[1]Navodilo'!B35</f>
        <v>nedenarne menjave</v>
      </c>
      <c r="BW2" s="7"/>
      <c r="BX2" s="8"/>
      <c r="BY2" s="8"/>
      <c r="BZ2" s="8"/>
      <c r="CA2" s="8"/>
      <c r="CB2" s="8"/>
      <c r="CC2" s="8"/>
      <c r="CD2" s="8"/>
      <c r="CE2" s="9"/>
      <c r="CF2" s="8"/>
      <c r="CG2" s="8"/>
      <c r="CH2" s="9"/>
      <c r="CI2" s="8"/>
      <c r="CJ2" s="8"/>
      <c r="CK2" s="9"/>
      <c r="CL2" s="8"/>
      <c r="CM2" s="8"/>
      <c r="CN2" s="9"/>
      <c r="CO2" s="8"/>
      <c r="CP2" s="8"/>
      <c r="CQ2" s="9"/>
      <c r="CR2" s="8"/>
      <c r="CS2" s="8"/>
      <c r="CT2" s="9"/>
      <c r="CU2" s="8"/>
      <c r="CV2" s="8"/>
      <c r="CW2" s="10"/>
      <c r="CX2" s="8"/>
      <c r="CY2" s="10"/>
      <c r="CZ2" s="10"/>
      <c r="DA2" s="8"/>
      <c r="DB2" s="10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L2" s="4"/>
      <c r="EM2" s="13"/>
      <c r="EN2" s="13"/>
      <c r="EO2" s="4"/>
    </row>
    <row r="3" spans="1:145" ht="15.75" customHeight="1">
      <c r="A3" s="1"/>
      <c r="B3" s="15">
        <f>IF(OR(BT18&lt;&gt;"",BT20&lt;&gt;"",BT21&lt;&gt;"",BT22&lt;&gt;"",BT24&lt;&gt;"",BT25&lt;&gt;"",BT26&lt;&gt;"",BT28&lt;&gt;"",BT29&lt;&gt;"",BT32&lt;&gt;"",BT33&lt;&gt;"",BT34&lt;&gt;"",BT35&lt;&gt;"",BT36&lt;&gt;"",BT37&lt;&gt;"",BT38&lt;&gt;"",BT39&lt;&gt;"",BT40&lt;&gt;"",BT44&lt;&gt;"",BT45&lt;&gt;"",BT46&lt;&gt;"",BT47&lt;&gt;"",BT48&lt;&gt;"",BT49&lt;&gt;"",),"Napaka6:"&amp;Napaka6,"")</f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6"/>
      <c r="AY3" s="305">
        <v>76317</v>
      </c>
      <c r="AZ3" s="306"/>
      <c r="BA3" s="306"/>
      <c r="BB3" s="306"/>
      <c r="BC3" s="307"/>
      <c r="BD3" s="1"/>
      <c r="BE3" s="1"/>
      <c r="BF3" s="1"/>
      <c r="BG3" s="308"/>
      <c r="BH3" s="308"/>
      <c r="BI3" s="308"/>
      <c r="BJ3" s="308"/>
      <c r="BK3" s="4">
        <f>IF(ISERROR(BL3),"N",BL3)</f>
      </c>
      <c r="BL3" s="4">
        <f>IF(OR(BM3="N",BN3="N",BO3="N"),"N","")</f>
      </c>
      <c r="BM3" s="4">
        <f>IF(LEN(AY3)&lt;&gt;5,"N","")</f>
      </c>
      <c r="BO3" s="18">
        <f>IF(LEN(AY3)&gt;0,IF(VALUE(MID(AY3,5,1))&lt;&gt;BS3,"N",""),"")</f>
      </c>
      <c r="BP3" s="4">
        <f>VALUE(MID(AY3,1,1))*5+VALUE(MID(AY3,2,1))*4+VALUE(MID(AY3,3,1))*3+VALUE(MID(AY3,4,1))*2</f>
        <v>70</v>
      </c>
      <c r="BQ3" s="4">
        <f>MOD(BP3,11)</f>
        <v>4</v>
      </c>
      <c r="BR3" s="4">
        <f>11-BQ3</f>
        <v>7</v>
      </c>
      <c r="BS3" s="4">
        <f>IF(OR(BR3=10,BR3=11),0,BR3)</f>
        <v>7</v>
      </c>
      <c r="BT3" s="301"/>
      <c r="BU3" s="5" t="str">
        <f>'[1]Navodilo'!A36</f>
        <v>S3</v>
      </c>
      <c r="BV3" s="6" t="str">
        <f>'[1]Navodilo'!B36</f>
        <v>cenitve</v>
      </c>
      <c r="BW3" s="7"/>
      <c r="BX3" s="8"/>
      <c r="BY3" s="8"/>
      <c r="BZ3" s="8"/>
      <c r="CA3" s="8"/>
      <c r="CB3" s="8"/>
      <c r="CC3" s="8"/>
      <c r="CD3" s="8"/>
      <c r="CE3" s="9"/>
      <c r="CF3" s="8"/>
      <c r="CG3" s="8"/>
      <c r="CH3" s="9"/>
      <c r="CI3" s="8"/>
      <c r="CJ3" s="8"/>
      <c r="CK3" s="9"/>
      <c r="CL3" s="8"/>
      <c r="CM3" s="8"/>
      <c r="CN3" s="9"/>
      <c r="CO3" s="8"/>
      <c r="CP3" s="8"/>
      <c r="CQ3" s="9"/>
      <c r="CR3" s="8"/>
      <c r="CS3" s="8"/>
      <c r="CT3" s="9"/>
      <c r="CU3" s="8"/>
      <c r="CV3" s="8"/>
      <c r="CW3" s="10"/>
      <c r="CX3" s="8"/>
      <c r="CY3" s="10"/>
      <c r="CZ3" s="10"/>
      <c r="DA3" s="8"/>
      <c r="DB3" s="10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L3" s="4"/>
      <c r="EM3" s="13"/>
      <c r="EN3" s="13"/>
      <c r="EO3" s="4"/>
    </row>
    <row r="4" spans="1:145" ht="15.75" customHeight="1">
      <c r="A4" s="1"/>
      <c r="B4" s="2">
        <f>IF(OR(DD18&lt;&gt;"",DD20&lt;&gt;"",DD21&lt;&gt;"",DD22&lt;&gt;"",DD24&lt;&gt;"",DD25&lt;&gt;"",DD26&lt;&gt;"",DD28&lt;&gt;"",DD29&lt;&gt;"",DD32&lt;&gt;"",DD33&lt;&gt;"",DD34&lt;&gt;"",DD35&lt;&gt;"",DD36&lt;&gt;"",DD37&lt;&gt;"",DD38&lt;&gt;"",DD39&lt;&gt;"",DD40&lt;&gt;"",DD44&lt;&gt;"",DD45&lt;&gt;"",DD46&lt;&gt;"",DD47&lt;&gt;"",DD48&lt;&gt;"",DD49&lt;&gt;"",),"Napaka7:"&amp;Napaka7,"")</f>
      </c>
      <c r="C4" s="19"/>
      <c r="D4" s="1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299">
        <f>IF(BK3="N","Napaka1:"&amp;Napaka1,"")</f>
      </c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3"/>
      <c r="BT4" s="301"/>
      <c r="BU4" s="5" t="str">
        <f>'[1]Navodilo'!A37</f>
        <v>S4</v>
      </c>
      <c r="BV4" s="6" t="str">
        <f>'[1]Navodilo'!B37</f>
        <v>popravki</v>
      </c>
      <c r="BW4" s="7"/>
      <c r="BX4" s="8"/>
      <c r="BY4" s="8"/>
      <c r="BZ4" s="8"/>
      <c r="CA4" s="8"/>
      <c r="CB4" s="8"/>
      <c r="CC4" s="8"/>
      <c r="CD4" s="8"/>
      <c r="CE4" s="9"/>
      <c r="CF4" s="8"/>
      <c r="CG4" s="8"/>
      <c r="CH4" s="9"/>
      <c r="CI4" s="8"/>
      <c r="CJ4" s="8"/>
      <c r="CK4" s="9"/>
      <c r="CL4" s="8"/>
      <c r="CM4" s="8"/>
      <c r="CN4" s="9"/>
      <c r="CO4" s="8"/>
      <c r="CP4" s="8"/>
      <c r="CQ4" s="9"/>
      <c r="CR4" s="8"/>
      <c r="CS4" s="8"/>
      <c r="CT4" s="9"/>
      <c r="CU4" s="8"/>
      <c r="CV4" s="8"/>
      <c r="CW4" s="10"/>
      <c r="CX4" s="8"/>
      <c r="CY4" s="10"/>
      <c r="CZ4" s="10"/>
      <c r="DA4" s="8"/>
      <c r="DB4" s="10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L4" s="4"/>
      <c r="EM4" s="13"/>
      <c r="EN4" s="13"/>
      <c r="EO4" s="4"/>
    </row>
    <row r="5" spans="1:145" ht="15.75" customHeight="1">
      <c r="A5" s="1"/>
      <c r="B5" s="304" t="s">
        <v>11</v>
      </c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9" t="s">
        <v>12</v>
      </c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1"/>
      <c r="AW5" s="1"/>
      <c r="AX5" s="1"/>
      <c r="AY5" s="304" t="s">
        <v>13</v>
      </c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"/>
      <c r="BT5" s="301"/>
      <c r="BU5" s="5" t="str">
        <f>'[1]Navodilo'!A38</f>
        <v>S5</v>
      </c>
      <c r="BV5" s="6" t="str">
        <f>'[1]Navodilo'!B38</f>
        <v>odpisi</v>
      </c>
      <c r="BW5" s="7"/>
      <c r="BX5" s="8"/>
      <c r="BY5" s="8"/>
      <c r="BZ5" s="8"/>
      <c r="CA5" s="8"/>
      <c r="CB5" s="8"/>
      <c r="CC5" s="8"/>
      <c r="CD5" s="8"/>
      <c r="CE5" s="9"/>
      <c r="CF5" s="8"/>
      <c r="CG5" s="8"/>
      <c r="CH5" s="9"/>
      <c r="CI5" s="8"/>
      <c r="CJ5" s="8"/>
      <c r="CK5" s="9"/>
      <c r="CL5" s="8"/>
      <c r="CM5" s="8"/>
      <c r="CN5" s="9"/>
      <c r="CO5" s="8"/>
      <c r="CP5" s="8"/>
      <c r="CQ5" s="9"/>
      <c r="CR5" s="8"/>
      <c r="CS5" s="8"/>
      <c r="CT5" s="9"/>
      <c r="CU5" s="8"/>
      <c r="CV5" s="8"/>
      <c r="CW5" s="10"/>
      <c r="CX5" s="8"/>
      <c r="CY5" s="10"/>
      <c r="CZ5" s="10"/>
      <c r="DA5" s="8"/>
      <c r="DB5" s="10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L5" s="4"/>
      <c r="EM5" s="13"/>
      <c r="EN5" s="13"/>
      <c r="EO5" s="4"/>
    </row>
    <row r="6" spans="1:145" ht="15.75" customHeight="1">
      <c r="A6" s="1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309"/>
      <c r="AV6" s="1"/>
      <c r="AW6" s="1"/>
      <c r="AX6" s="1"/>
      <c r="AY6" s="305">
        <v>23676264</v>
      </c>
      <c r="AZ6" s="306"/>
      <c r="BA6" s="306"/>
      <c r="BB6" s="306"/>
      <c r="BC6" s="306"/>
      <c r="BD6" s="306"/>
      <c r="BE6" s="306"/>
      <c r="BF6" s="307"/>
      <c r="BG6" s="310"/>
      <c r="BH6" s="308"/>
      <c r="BI6" s="308"/>
      <c r="BJ6" s="308"/>
      <c r="BK6" s="4">
        <f>IF(ISERROR(BL6),"N",BL6)</f>
      </c>
      <c r="BL6" s="4">
        <f>IF(OR(BM6="N",BN6="N",BO6="N"),"N","")</f>
      </c>
      <c r="BM6" s="4">
        <f>IF(AND(LEN(AY6)&gt;0,LEN(AY6)&lt;&gt;8),"N","")</f>
      </c>
      <c r="BN6" s="4">
        <f>IF(MID(AY6,1,1)="0","N","")</f>
      </c>
      <c r="BO6" s="18">
        <f>IF(LEN(AY6)&gt;0,IF(VALUE(MID(AY6,8,1))&lt;&gt;BS6,"N",""),"")</f>
      </c>
      <c r="BP6" s="4">
        <f>VALUE(MID(AY6,1,1))*8+VALUE(MID(AY6,2,1))*7+VALUE(MID(AY6,3,1))*6+VALUE(MID(AY6,4,1))*5+VALUE(MID(AY6,5,1))*4+VALUE(MID(AY6,6,1))*3+VALUE(MID(AY6,7,1))*2</f>
        <v>150</v>
      </c>
      <c r="BQ6" s="4">
        <f>MOD(BP6,11)</f>
        <v>7</v>
      </c>
      <c r="BR6" s="4">
        <f>11-BQ6</f>
        <v>4</v>
      </c>
      <c r="BS6" s="4">
        <f>IF(BR6=10,0,BR6)</f>
        <v>4</v>
      </c>
      <c r="BT6" s="301"/>
      <c r="BU6" s="5" t="str">
        <f>'[1]Navodilo'!A39</f>
        <v>S6</v>
      </c>
      <c r="BV6" s="6" t="str">
        <f>'[1]Navodilo'!B39</f>
        <v>dobički/izgube</v>
      </c>
      <c r="BW6" s="7"/>
      <c r="BX6" s="8"/>
      <c r="BY6" s="8"/>
      <c r="BZ6" s="8"/>
      <c r="CA6" s="8"/>
      <c r="CB6" s="8"/>
      <c r="CC6" s="8"/>
      <c r="CD6" s="8"/>
      <c r="CE6" s="9"/>
      <c r="CF6" s="8"/>
      <c r="CG6" s="8"/>
      <c r="CH6" s="9"/>
      <c r="CI6" s="8"/>
      <c r="CJ6" s="8"/>
      <c r="CK6" s="9"/>
      <c r="CL6" s="8"/>
      <c r="CM6" s="8"/>
      <c r="CN6" s="9"/>
      <c r="CO6" s="8"/>
      <c r="CP6" s="8"/>
      <c r="CQ6" s="9"/>
      <c r="CR6" s="8"/>
      <c r="CS6" s="8"/>
      <c r="CT6" s="9"/>
      <c r="CU6" s="8"/>
      <c r="CV6" s="8"/>
      <c r="CW6" s="10"/>
      <c r="CX6" s="8"/>
      <c r="CY6" s="10"/>
      <c r="CZ6" s="10"/>
      <c r="DA6" s="8"/>
      <c r="DB6" s="10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L6" s="4"/>
      <c r="EM6" s="13"/>
      <c r="EN6" s="13"/>
      <c r="EO6" s="4"/>
    </row>
    <row r="7" spans="1:145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299">
        <f>IF(BK6="N","Napaka2:"&amp;Napaka2,"")</f>
      </c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3"/>
      <c r="BT7" s="301"/>
      <c r="BU7" s="5" t="str">
        <f>'[1]Navodilo'!A40</f>
        <v>S7</v>
      </c>
      <c r="BV7" s="6" t="str">
        <f>'[1]Navodilo'!B40</f>
        <v>darila/prevzemi/predaje</v>
      </c>
      <c r="BW7" s="7"/>
      <c r="BX7" s="8"/>
      <c r="BY7" s="8"/>
      <c r="BZ7" s="8"/>
      <c r="CA7" s="8"/>
      <c r="CB7" s="8"/>
      <c r="CC7" s="8"/>
      <c r="CD7" s="8"/>
      <c r="CE7" s="9"/>
      <c r="CF7" s="8"/>
      <c r="CG7" s="8"/>
      <c r="CH7" s="9"/>
      <c r="CI7" s="8"/>
      <c r="CJ7" s="8"/>
      <c r="CK7" s="9"/>
      <c r="CL7" s="8"/>
      <c r="CM7" s="8"/>
      <c r="CN7" s="9"/>
      <c r="CO7" s="8"/>
      <c r="CP7" s="8"/>
      <c r="CQ7" s="9"/>
      <c r="CR7" s="8"/>
      <c r="CS7" s="8"/>
      <c r="CT7" s="9"/>
      <c r="CU7" s="8"/>
      <c r="CV7" s="8"/>
      <c r="CW7" s="10"/>
      <c r="CX7" s="8"/>
      <c r="CY7" s="10"/>
      <c r="CZ7" s="10"/>
      <c r="DA7" s="8"/>
      <c r="DB7" s="10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L7" s="4"/>
      <c r="EM7" s="13"/>
      <c r="EN7" s="13"/>
      <c r="EO7" s="4"/>
    </row>
    <row r="8" spans="1:145" ht="15.75" customHeight="1">
      <c r="A8" s="1"/>
      <c r="B8" s="304" t="s">
        <v>14</v>
      </c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9" t="s">
        <v>15</v>
      </c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09"/>
      <c r="AH8" s="309"/>
      <c r="AI8" s="309"/>
      <c r="AJ8" s="309"/>
      <c r="AK8" s="309"/>
      <c r="AL8" s="309"/>
      <c r="AM8" s="309"/>
      <c r="AN8" s="309"/>
      <c r="AO8" s="309"/>
      <c r="AP8" s="309"/>
      <c r="AQ8" s="309"/>
      <c r="AR8" s="309"/>
      <c r="AS8" s="309"/>
      <c r="AT8" s="309"/>
      <c r="AU8" s="309"/>
      <c r="AV8" s="1"/>
      <c r="AW8" s="1"/>
      <c r="AX8" s="1"/>
      <c r="AY8" s="304" t="s">
        <v>16</v>
      </c>
      <c r="AZ8" s="304"/>
      <c r="BA8" s="304"/>
      <c r="BB8" s="304"/>
      <c r="BC8" s="304"/>
      <c r="BD8" s="304"/>
      <c r="BE8" s="304"/>
      <c r="BF8" s="304"/>
      <c r="BG8" s="304"/>
      <c r="BH8" s="304"/>
      <c r="BI8" s="304"/>
      <c r="BJ8" s="3"/>
      <c r="BT8" s="302"/>
      <c r="BU8" s="5" t="str">
        <f>'[1]Navodilo'!A41</f>
        <v>S8</v>
      </c>
      <c r="BV8" s="6" t="str">
        <f>'[1]Navodilo'!B41</f>
        <v>ostalo</v>
      </c>
      <c r="BW8" s="7"/>
      <c r="BX8" s="8"/>
      <c r="BY8" s="8"/>
      <c r="BZ8" s="8"/>
      <c r="CA8" s="8"/>
      <c r="CB8" s="8"/>
      <c r="CC8" s="8"/>
      <c r="CD8" s="8"/>
      <c r="CE8" s="9"/>
      <c r="CF8" s="8"/>
      <c r="CG8" s="8"/>
      <c r="CH8" s="9"/>
      <c r="CI8" s="8"/>
      <c r="CJ8" s="8"/>
      <c r="CK8" s="9"/>
      <c r="CL8" s="8"/>
      <c r="CM8" s="8"/>
      <c r="CN8" s="9"/>
      <c r="CO8" s="8"/>
      <c r="CP8" s="8"/>
      <c r="CQ8" s="9"/>
      <c r="CR8" s="8"/>
      <c r="CS8" s="8"/>
      <c r="CT8" s="9"/>
      <c r="CU8" s="8"/>
      <c r="CV8" s="8"/>
      <c r="CW8" s="10"/>
      <c r="CX8" s="8"/>
      <c r="CY8" s="10"/>
      <c r="CZ8" s="10"/>
      <c r="DA8" s="8"/>
      <c r="DB8" s="10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L8" s="4"/>
      <c r="EM8" s="13"/>
      <c r="EN8" s="13"/>
      <c r="EO8" s="4"/>
    </row>
    <row r="9" spans="1:145" ht="15.75" customHeight="1">
      <c r="A9" s="1"/>
      <c r="B9" s="309" t="s">
        <v>17</v>
      </c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1"/>
      <c r="AW9" s="1"/>
      <c r="AX9" s="1"/>
      <c r="AY9" s="305">
        <v>5883547</v>
      </c>
      <c r="AZ9" s="306"/>
      <c r="BA9" s="306"/>
      <c r="BB9" s="306"/>
      <c r="BC9" s="306"/>
      <c r="BD9" s="306"/>
      <c r="BE9" s="307"/>
      <c r="BF9" s="1"/>
      <c r="BG9" s="1"/>
      <c r="BH9" s="1"/>
      <c r="BI9" s="1"/>
      <c r="BJ9" s="3"/>
      <c r="BT9" s="20"/>
      <c r="BU9" s="21"/>
      <c r="BV9" s="22">
        <f>IF(OR(BT18&lt;&gt;"",BT20&lt;&gt;"",BT21&lt;&gt;"",BT22&lt;&gt;"",BT24&lt;&gt;"",BT25&lt;&gt;"",BT26&lt;&gt;"",BT28&lt;&gt;"",BT29&lt;&gt;"",BT32&lt;&gt;"",BT33&lt;&gt;"",BT34&lt;&gt;"",BT35&lt;&gt;"",BT36&lt;&gt;"",BT37&lt;&gt;"",BT38&lt;&gt;"",BT39&lt;&gt;"",BT40&lt;&gt;"",BT44&lt;&gt;"",BT45&lt;&gt;"",BT46&lt;&gt;"",BT47&lt;&gt;"",BT48&lt;&gt;"",BT49&lt;&gt;"",),"Napaka6:"&amp;Napaka6,"")</f>
      </c>
      <c r="BW9" s="9"/>
      <c r="BX9" s="23"/>
      <c r="BY9" s="24"/>
      <c r="BZ9" s="24"/>
      <c r="CA9" s="25"/>
      <c r="CB9" s="8"/>
      <c r="CC9" s="24"/>
      <c r="CD9" s="8"/>
      <c r="CE9" s="9"/>
      <c r="CF9" s="24"/>
      <c r="CG9" s="8"/>
      <c r="CH9" s="9"/>
      <c r="CI9" s="24"/>
      <c r="CJ9" s="8"/>
      <c r="CK9" s="9"/>
      <c r="CL9" s="24"/>
      <c r="CM9" s="8"/>
      <c r="CN9" s="9"/>
      <c r="CO9" s="24"/>
      <c r="CP9" s="8"/>
      <c r="CQ9" s="9"/>
      <c r="CR9" s="24"/>
      <c r="CS9" s="8"/>
      <c r="CT9" s="9"/>
      <c r="CU9" s="24"/>
      <c r="CV9" s="8"/>
      <c r="CW9" s="10"/>
      <c r="CX9" s="24"/>
      <c r="CY9" s="10"/>
      <c r="CZ9" s="10"/>
      <c r="DA9" s="24"/>
      <c r="DB9" s="10"/>
      <c r="DC9" s="11"/>
      <c r="DD9" s="11"/>
      <c r="DE9" s="11" t="s">
        <v>18</v>
      </c>
      <c r="DF9" s="11" t="s">
        <v>19</v>
      </c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L9" s="4"/>
      <c r="EM9" s="13"/>
      <c r="EN9" s="13"/>
      <c r="EO9" s="4"/>
    </row>
    <row r="10" spans="1:145" ht="17.25" customHeight="1">
      <c r="A10" s="1"/>
      <c r="B10" s="2">
        <f>IF(AN41&lt;&gt;('[1]BB'!D54+'[1]Obrazložitev_pobota_dolga_P1P3'!E18+'[1]Obrazložitev_pobota_P5'!E18),"Napaka5b:"&amp;Napaka5b,"")</f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2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3"/>
      <c r="BT10" s="20"/>
      <c r="BU10" s="21"/>
      <c r="BV10" s="22">
        <f>IF(OR(DD18&lt;&gt;"",DD20&lt;&gt;"",DD21&lt;&gt;"",DD22&lt;&gt;"",DD24&lt;&gt;"",DD25&lt;&gt;"",DD26&lt;&gt;"",DD28&lt;&gt;"",DD29&lt;&gt;"",DD32&lt;&gt;"",DD33&lt;&gt;"",DD34&lt;&gt;"",DD35&lt;&gt;"",DD36&lt;&gt;"",DD37&lt;&gt;"",DD38&lt;&gt;"",DD39&lt;&gt;"",DD40&lt;&gt;"",DD44&lt;&gt;"",DD45&lt;&gt;"",DD46&lt;&gt;"",DD47&lt;&gt;"",DD48&lt;&gt;"",DD49&lt;&gt;"",),"Napaka7:"&amp;Napaka7,"")</f>
      </c>
      <c r="BW10" s="9"/>
      <c r="BX10" s="23"/>
      <c r="BY10" s="24"/>
      <c r="BZ10" s="24"/>
      <c r="CA10" s="25"/>
      <c r="CB10" s="8"/>
      <c r="CC10" s="24"/>
      <c r="CD10" s="8"/>
      <c r="CE10" s="9"/>
      <c r="CF10" s="24"/>
      <c r="CG10" s="8"/>
      <c r="CH10" s="9"/>
      <c r="CI10" s="24"/>
      <c r="CJ10" s="8"/>
      <c r="CK10" s="9"/>
      <c r="CL10" s="24"/>
      <c r="CM10" s="8"/>
      <c r="CN10" s="9"/>
      <c r="CO10" s="24"/>
      <c r="CP10" s="8"/>
      <c r="CQ10" s="9"/>
      <c r="CR10" s="24"/>
      <c r="CS10" s="8"/>
      <c r="CT10" s="9"/>
      <c r="CU10" s="24"/>
      <c r="CV10" s="8"/>
      <c r="CW10" s="10"/>
      <c r="CX10" s="24"/>
      <c r="CY10" s="10"/>
      <c r="CZ10" s="10"/>
      <c r="DA10" s="24"/>
      <c r="DB10" s="10"/>
      <c r="DC10" s="11"/>
      <c r="DD10" s="11"/>
      <c r="DE10" s="11"/>
      <c r="DF10" s="11" t="s">
        <v>20</v>
      </c>
      <c r="DG10" s="11" t="s">
        <v>21</v>
      </c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L10" s="4"/>
      <c r="EM10" s="13"/>
      <c r="EN10" s="13"/>
      <c r="EO10" s="4"/>
    </row>
    <row r="11" spans="1:145" ht="91.5" customHeight="1">
      <c r="A11" s="1"/>
      <c r="B11" s="311" t="s">
        <v>22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"/>
      <c r="BT11" s="20"/>
      <c r="BU11" s="21"/>
      <c r="BV11" s="26" t="s">
        <v>23</v>
      </c>
      <c r="BW11" s="27"/>
      <c r="BX11" s="28"/>
      <c r="BY11" s="29"/>
      <c r="BZ11" s="29"/>
      <c r="CA11" s="30"/>
      <c r="CB11" s="30"/>
      <c r="CC11" s="29"/>
      <c r="CD11" s="30"/>
      <c r="CE11" s="30"/>
      <c r="CF11" s="29"/>
      <c r="CG11" s="30"/>
      <c r="CH11" s="30"/>
      <c r="CI11" s="29"/>
      <c r="CJ11" s="30"/>
      <c r="CK11" s="30"/>
      <c r="CL11" s="29"/>
      <c r="CM11" s="30"/>
      <c r="CN11" s="30"/>
      <c r="CO11" s="29"/>
      <c r="CP11" s="30"/>
      <c r="CQ11" s="30"/>
      <c r="CR11" s="29"/>
      <c r="CS11" s="30"/>
      <c r="CT11" s="30"/>
      <c r="CU11" s="29"/>
      <c r="CV11" s="30"/>
      <c r="CW11" s="30"/>
      <c r="CX11" s="29"/>
      <c r="CY11" s="30"/>
      <c r="CZ11" s="30"/>
      <c r="DA11" s="29"/>
      <c r="DB11" s="30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4" t="s">
        <v>24</v>
      </c>
      <c r="EL11" s="4"/>
      <c r="EM11" s="13"/>
      <c r="EN11" s="13"/>
      <c r="EO11" s="4"/>
    </row>
    <row r="12" spans="1:142" ht="25.5" customHeight="1">
      <c r="A12" s="1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"/>
      <c r="X12" s="1"/>
      <c r="Y12" s="1"/>
      <c r="Z12" s="1"/>
      <c r="AA12" s="312"/>
      <c r="AB12" s="312" t="s">
        <v>25</v>
      </c>
      <c r="AC12" s="312"/>
      <c r="AD12" s="312"/>
      <c r="AE12" s="312"/>
      <c r="AF12" s="312"/>
      <c r="AG12" s="312"/>
      <c r="AH12" s="313">
        <v>38717</v>
      </c>
      <c r="AI12" s="313">
        <v>38717</v>
      </c>
      <c r="AJ12" s="313"/>
      <c r="AK12" s="313"/>
      <c r="AL12" s="313"/>
      <c r="AM12" s="313"/>
      <c r="AN12" s="313"/>
      <c r="AO12" s="313"/>
      <c r="AP12" s="313"/>
      <c r="AQ12" s="17"/>
      <c r="AR12" s="17"/>
      <c r="AS12" s="17"/>
      <c r="AT12" s="17"/>
      <c r="AU12" s="17"/>
      <c r="AV12" s="17"/>
      <c r="AW12" s="17"/>
      <c r="AX12" s="17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4">
        <f>IF(OR(ISERROR(AY41),ISERROR(AY50)),"N","")</f>
      </c>
      <c r="BL12" s="4" t="s">
        <v>26</v>
      </c>
      <c r="BT12" s="20"/>
      <c r="BU12" s="21"/>
      <c r="BV12" s="34"/>
      <c r="BW12" s="9"/>
      <c r="BX12" s="23"/>
      <c r="BY12" s="35"/>
      <c r="BZ12" s="35"/>
      <c r="CA12" s="36"/>
      <c r="CB12" s="9"/>
      <c r="CC12" s="35"/>
      <c r="CD12" s="8"/>
      <c r="CE12" s="9"/>
      <c r="CF12" s="35"/>
      <c r="CG12" s="8"/>
      <c r="CH12" s="9"/>
      <c r="CI12" s="35"/>
      <c r="CJ12" s="8"/>
      <c r="CK12" s="9"/>
      <c r="CL12" s="35"/>
      <c r="CM12" s="8"/>
      <c r="CN12" s="9"/>
      <c r="CO12" s="35"/>
      <c r="CP12" s="8"/>
      <c r="CQ12" s="9"/>
      <c r="CR12" s="35"/>
      <c r="CS12" s="8"/>
      <c r="CT12" s="9"/>
      <c r="CU12" s="35"/>
      <c r="CV12" s="8"/>
      <c r="CW12" s="10"/>
      <c r="CX12" s="35"/>
      <c r="CY12" s="10"/>
      <c r="CZ12" s="10"/>
      <c r="DA12" s="35"/>
      <c r="DB12" s="10"/>
      <c r="DC12" s="37" t="s">
        <v>27</v>
      </c>
      <c r="DD12" s="38" t="s">
        <v>28</v>
      </c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L12" s="40" t="s">
        <v>23</v>
      </c>
    </row>
    <row r="13" spans="1:145" ht="22.5" customHeight="1" thickBot="1">
      <c r="A13" s="1"/>
      <c r="B13" s="44">
        <f>BV12</f>
        <v>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46"/>
      <c r="AI13" s="1"/>
      <c r="AJ13" s="1"/>
      <c r="AK13" s="1"/>
      <c r="AL13" s="1"/>
      <c r="AM13" s="1"/>
      <c r="AN13" s="47">
        <f>IF(AN41&lt;&gt;AN50,"Napaka3:"&amp;Napaka3,"")</f>
      </c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299">
        <f>IF(AY41&lt;&gt;AY50,"Napaka4:"&amp;Napaka4,"")</f>
      </c>
      <c r="AZ13" s="299"/>
      <c r="BA13" s="299"/>
      <c r="BB13" s="299"/>
      <c r="BC13" s="299"/>
      <c r="BD13" s="299"/>
      <c r="BE13" s="299"/>
      <c r="BF13" s="299"/>
      <c r="BG13" s="299"/>
      <c r="BH13" s="299"/>
      <c r="BI13" s="299"/>
      <c r="BJ13" s="3"/>
      <c r="BL13" s="4" t="s">
        <v>29</v>
      </c>
      <c r="BT13" s="20"/>
      <c r="BU13" s="21"/>
      <c r="BV13" s="48" t="s">
        <v>30</v>
      </c>
      <c r="BW13" s="9"/>
      <c r="BX13" s="23"/>
      <c r="BY13" s="24"/>
      <c r="BZ13" s="24"/>
      <c r="CA13" s="36"/>
      <c r="CB13" s="9"/>
      <c r="CC13" s="24"/>
      <c r="CD13" s="8"/>
      <c r="CE13" s="9"/>
      <c r="CF13" s="24"/>
      <c r="CG13" s="8"/>
      <c r="CH13" s="9"/>
      <c r="CI13" s="24"/>
      <c r="CJ13" s="8"/>
      <c r="CK13" s="9"/>
      <c r="CL13" s="24"/>
      <c r="CM13" s="8"/>
      <c r="CN13" s="9"/>
      <c r="CO13" s="24"/>
      <c r="CP13" s="8"/>
      <c r="CQ13" s="9"/>
      <c r="CR13" s="24"/>
      <c r="CS13" s="8"/>
      <c r="CT13" s="9"/>
      <c r="CU13" s="24"/>
      <c r="CV13" s="8"/>
      <c r="CW13" s="10"/>
      <c r="CX13" s="24"/>
      <c r="CY13" s="10"/>
      <c r="CZ13" s="10"/>
      <c r="DA13" s="24"/>
      <c r="DB13" s="10"/>
      <c r="DC13" s="49"/>
      <c r="DD13" s="50" t="s">
        <v>31</v>
      </c>
      <c r="DE13" s="38" t="s">
        <v>32</v>
      </c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L13" s="51" t="s">
        <v>33</v>
      </c>
      <c r="EO13" s="43" t="s">
        <v>1</v>
      </c>
    </row>
    <row r="14" spans="1:142" ht="15.75" customHeight="1" thickBot="1">
      <c r="A14" s="9"/>
      <c r="B14" s="223" t="s">
        <v>34</v>
      </c>
      <c r="C14" s="195"/>
      <c r="D14" s="195"/>
      <c r="E14" s="195"/>
      <c r="F14" s="196"/>
      <c r="G14" s="191" t="s">
        <v>35</v>
      </c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314"/>
      <c r="AI14" s="191" t="s">
        <v>36</v>
      </c>
      <c r="AJ14" s="190"/>
      <c r="AK14" s="190"/>
      <c r="AL14" s="190"/>
      <c r="AM14" s="314"/>
      <c r="AN14" s="318" t="s">
        <v>37</v>
      </c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19"/>
      <c r="BB14" s="319"/>
      <c r="BC14" s="319"/>
      <c r="BD14" s="319"/>
      <c r="BE14" s="319"/>
      <c r="BF14" s="319"/>
      <c r="BG14" s="319"/>
      <c r="BH14" s="319"/>
      <c r="BI14" s="320"/>
      <c r="BJ14" s="9"/>
      <c r="BT14" s="52"/>
      <c r="BU14" s="53"/>
      <c r="BV14" s="324" t="s">
        <v>36</v>
      </c>
      <c r="BW14" s="326" t="s">
        <v>38</v>
      </c>
      <c r="BX14" s="54" t="s">
        <v>39</v>
      </c>
      <c r="BY14" s="328" t="s">
        <v>40</v>
      </c>
      <c r="BZ14" s="329"/>
      <c r="CA14" s="330"/>
      <c r="CB14" s="328" t="s">
        <v>41</v>
      </c>
      <c r="CC14" s="329"/>
      <c r="CD14" s="330"/>
      <c r="CE14" s="328" t="s">
        <v>42</v>
      </c>
      <c r="CF14" s="329"/>
      <c r="CG14" s="330"/>
      <c r="CH14" s="328" t="s">
        <v>43</v>
      </c>
      <c r="CI14" s="329"/>
      <c r="CJ14" s="330"/>
      <c r="CK14" s="328" t="s">
        <v>44</v>
      </c>
      <c r="CL14" s="329"/>
      <c r="CM14" s="330"/>
      <c r="CN14" s="328" t="s">
        <v>45</v>
      </c>
      <c r="CO14" s="329"/>
      <c r="CP14" s="330"/>
      <c r="CQ14" s="328" t="s">
        <v>46</v>
      </c>
      <c r="CR14" s="329"/>
      <c r="CS14" s="330"/>
      <c r="CT14" s="328" t="s">
        <v>47</v>
      </c>
      <c r="CU14" s="329"/>
      <c r="CV14" s="330"/>
      <c r="CW14" s="329" t="s">
        <v>48</v>
      </c>
      <c r="CX14" s="329"/>
      <c r="CY14" s="330"/>
      <c r="CZ14" s="331" t="s">
        <v>49</v>
      </c>
      <c r="DA14" s="328"/>
      <c r="DB14" s="328"/>
      <c r="DC14" s="55" t="s">
        <v>50</v>
      </c>
      <c r="DD14" s="56" t="s">
        <v>51</v>
      </c>
      <c r="DE14" s="57" t="s">
        <v>52</v>
      </c>
      <c r="DF14" s="57" t="s">
        <v>53</v>
      </c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8"/>
      <c r="EL14" s="51"/>
    </row>
    <row r="15" spans="1:142" ht="15.75" customHeight="1" thickBot="1">
      <c r="A15" s="9"/>
      <c r="B15" s="197"/>
      <c r="C15" s="192"/>
      <c r="D15" s="192"/>
      <c r="E15" s="192"/>
      <c r="F15" s="193"/>
      <c r="G15" s="315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  <c r="Y15" s="316"/>
      <c r="Z15" s="316"/>
      <c r="AA15" s="316"/>
      <c r="AB15" s="316"/>
      <c r="AC15" s="316"/>
      <c r="AD15" s="316"/>
      <c r="AE15" s="316"/>
      <c r="AF15" s="316"/>
      <c r="AG15" s="316"/>
      <c r="AH15" s="317"/>
      <c r="AI15" s="315"/>
      <c r="AJ15" s="316"/>
      <c r="AK15" s="316"/>
      <c r="AL15" s="316"/>
      <c r="AM15" s="317"/>
      <c r="AN15" s="321" t="s">
        <v>54</v>
      </c>
      <c r="AO15" s="322"/>
      <c r="AP15" s="322"/>
      <c r="AQ15" s="322"/>
      <c r="AR15" s="322"/>
      <c r="AS15" s="322"/>
      <c r="AT15" s="322"/>
      <c r="AU15" s="322"/>
      <c r="AV15" s="322"/>
      <c r="AW15" s="322"/>
      <c r="AX15" s="323"/>
      <c r="AY15" s="321" t="s">
        <v>55</v>
      </c>
      <c r="AZ15" s="322"/>
      <c r="BA15" s="322"/>
      <c r="BB15" s="322"/>
      <c r="BC15" s="322"/>
      <c r="BD15" s="322"/>
      <c r="BE15" s="322"/>
      <c r="BF15" s="322"/>
      <c r="BG15" s="322"/>
      <c r="BH15" s="322"/>
      <c r="BI15" s="323"/>
      <c r="BJ15" s="9"/>
      <c r="BT15" s="52"/>
      <c r="BU15" s="53"/>
      <c r="BV15" s="325"/>
      <c r="BW15" s="327"/>
      <c r="BX15" s="59" t="s">
        <v>56</v>
      </c>
      <c r="BY15" s="60" t="s">
        <v>57</v>
      </c>
      <c r="BZ15" s="61" t="s">
        <v>58</v>
      </c>
      <c r="CA15" s="62" t="s">
        <v>59</v>
      </c>
      <c r="CB15" s="60" t="s">
        <v>57</v>
      </c>
      <c r="CC15" s="63" t="s">
        <v>58</v>
      </c>
      <c r="CD15" s="62" t="s">
        <v>59</v>
      </c>
      <c r="CE15" s="60" t="s">
        <v>57</v>
      </c>
      <c r="CF15" s="63" t="s">
        <v>58</v>
      </c>
      <c r="CG15" s="62" t="s">
        <v>59</v>
      </c>
      <c r="CH15" s="60" t="s">
        <v>57</v>
      </c>
      <c r="CI15" s="63" t="s">
        <v>58</v>
      </c>
      <c r="CJ15" s="62" t="s">
        <v>59</v>
      </c>
      <c r="CK15" s="60" t="s">
        <v>57</v>
      </c>
      <c r="CL15" s="63" t="s">
        <v>58</v>
      </c>
      <c r="CM15" s="62" t="s">
        <v>59</v>
      </c>
      <c r="CN15" s="60" t="s">
        <v>57</v>
      </c>
      <c r="CO15" s="63" t="s">
        <v>58</v>
      </c>
      <c r="CP15" s="62" t="s">
        <v>59</v>
      </c>
      <c r="CQ15" s="60" t="s">
        <v>57</v>
      </c>
      <c r="CR15" s="63" t="s">
        <v>58</v>
      </c>
      <c r="CS15" s="62" t="s">
        <v>59</v>
      </c>
      <c r="CT15" s="60" t="s">
        <v>57</v>
      </c>
      <c r="CU15" s="63" t="s">
        <v>58</v>
      </c>
      <c r="CV15" s="62" t="s">
        <v>59</v>
      </c>
      <c r="CW15" s="60" t="s">
        <v>57</v>
      </c>
      <c r="CX15" s="63" t="s">
        <v>58</v>
      </c>
      <c r="CY15" s="64" t="s">
        <v>59</v>
      </c>
      <c r="CZ15" s="60" t="s">
        <v>57</v>
      </c>
      <c r="DA15" s="63" t="s">
        <v>58</v>
      </c>
      <c r="DB15" s="65" t="s">
        <v>59</v>
      </c>
      <c r="DC15" s="66" t="s">
        <v>60</v>
      </c>
      <c r="DD15" s="67" t="s">
        <v>61</v>
      </c>
      <c r="DE15" s="68" t="s">
        <v>62</v>
      </c>
      <c r="DF15" s="68" t="s">
        <v>63</v>
      </c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9"/>
      <c r="EL15" s="51" t="s">
        <v>30</v>
      </c>
    </row>
    <row r="16" spans="1:145" ht="15.75" customHeight="1" thickBot="1">
      <c r="A16" s="9"/>
      <c r="B16" s="332" t="s">
        <v>64</v>
      </c>
      <c r="C16" s="333"/>
      <c r="D16" s="333"/>
      <c r="E16" s="333"/>
      <c r="F16" s="334"/>
      <c r="G16" s="332" t="s">
        <v>65</v>
      </c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4"/>
      <c r="AI16" s="332" t="s">
        <v>66</v>
      </c>
      <c r="AJ16" s="333"/>
      <c r="AK16" s="333"/>
      <c r="AL16" s="333"/>
      <c r="AM16" s="334"/>
      <c r="AN16" s="332" t="s">
        <v>67</v>
      </c>
      <c r="AO16" s="333"/>
      <c r="AP16" s="333"/>
      <c r="AQ16" s="333"/>
      <c r="AR16" s="333"/>
      <c r="AS16" s="333"/>
      <c r="AT16" s="333"/>
      <c r="AU16" s="333"/>
      <c r="AV16" s="333"/>
      <c r="AW16" s="333"/>
      <c r="AX16" s="334"/>
      <c r="AY16" s="332">
        <v>5</v>
      </c>
      <c r="AZ16" s="333"/>
      <c r="BA16" s="333"/>
      <c r="BB16" s="333"/>
      <c r="BC16" s="333"/>
      <c r="BD16" s="333"/>
      <c r="BE16" s="333"/>
      <c r="BF16" s="333"/>
      <c r="BG16" s="333"/>
      <c r="BH16" s="333"/>
      <c r="BI16" s="334"/>
      <c r="BJ16" s="9"/>
      <c r="BT16" s="52"/>
      <c r="BU16" s="53"/>
      <c r="BV16" s="70" t="s">
        <v>66</v>
      </c>
      <c r="BW16" s="59">
        <v>6</v>
      </c>
      <c r="BX16" s="59" t="s">
        <v>68</v>
      </c>
      <c r="BY16" s="59" t="s">
        <v>69</v>
      </c>
      <c r="BZ16" s="59" t="s">
        <v>70</v>
      </c>
      <c r="CA16" s="59" t="s">
        <v>71</v>
      </c>
      <c r="CB16" s="59" t="s">
        <v>72</v>
      </c>
      <c r="CC16" s="59" t="s">
        <v>73</v>
      </c>
      <c r="CD16" s="59" t="s">
        <v>74</v>
      </c>
      <c r="CE16" s="59" t="s">
        <v>75</v>
      </c>
      <c r="CF16" s="59" t="s">
        <v>76</v>
      </c>
      <c r="CG16" s="59" t="s">
        <v>77</v>
      </c>
      <c r="CH16" s="59" t="s">
        <v>78</v>
      </c>
      <c r="CI16" s="59" t="s">
        <v>79</v>
      </c>
      <c r="CJ16" s="59" t="s">
        <v>80</v>
      </c>
      <c r="CK16" s="59" t="s">
        <v>81</v>
      </c>
      <c r="CL16" s="59" t="s">
        <v>82</v>
      </c>
      <c r="CM16" s="59" t="s">
        <v>83</v>
      </c>
      <c r="CN16" s="59" t="s">
        <v>84</v>
      </c>
      <c r="CO16" s="59" t="s">
        <v>85</v>
      </c>
      <c r="CP16" s="59" t="s">
        <v>86</v>
      </c>
      <c r="CQ16" s="59" t="s">
        <v>87</v>
      </c>
      <c r="CR16" s="59" t="s">
        <v>88</v>
      </c>
      <c r="CS16" s="59" t="s">
        <v>89</v>
      </c>
      <c r="CT16" s="59" t="s">
        <v>90</v>
      </c>
      <c r="CU16" s="59" t="s">
        <v>91</v>
      </c>
      <c r="CV16" s="59" t="s">
        <v>92</v>
      </c>
      <c r="CW16" s="59" t="s">
        <v>93</v>
      </c>
      <c r="CX16" s="59" t="s">
        <v>94</v>
      </c>
      <c r="CY16" s="71" t="s">
        <v>95</v>
      </c>
      <c r="CZ16" s="59" t="s">
        <v>96</v>
      </c>
      <c r="DA16" s="59" t="s">
        <v>97</v>
      </c>
      <c r="DB16" s="71" t="s">
        <v>98</v>
      </c>
      <c r="DC16" s="72" t="s">
        <v>99</v>
      </c>
      <c r="DD16" s="73" t="s">
        <v>99</v>
      </c>
      <c r="DE16" s="74" t="s">
        <v>18</v>
      </c>
      <c r="DF16" s="74" t="s">
        <v>20</v>
      </c>
      <c r="DG16" s="75">
        <v>1</v>
      </c>
      <c r="DH16" s="75"/>
      <c r="DI16" s="75"/>
      <c r="DJ16" s="75">
        <v>2</v>
      </c>
      <c r="DK16" s="75"/>
      <c r="DL16" s="75"/>
      <c r="DM16" s="75">
        <v>3</v>
      </c>
      <c r="DN16" s="75"/>
      <c r="DO16" s="75"/>
      <c r="DP16" s="75">
        <v>4</v>
      </c>
      <c r="DQ16" s="75"/>
      <c r="DR16" s="75"/>
      <c r="DS16" s="75">
        <v>5</v>
      </c>
      <c r="DT16" s="75"/>
      <c r="DU16" s="75"/>
      <c r="DV16" s="75">
        <v>6</v>
      </c>
      <c r="DW16" s="75"/>
      <c r="DX16" s="75"/>
      <c r="DY16" s="75">
        <v>7</v>
      </c>
      <c r="DZ16" s="75"/>
      <c r="EA16" s="75"/>
      <c r="EB16" s="75">
        <v>8</v>
      </c>
      <c r="EC16" s="75"/>
      <c r="ED16" s="75"/>
      <c r="EE16" s="75">
        <v>9</v>
      </c>
      <c r="EF16" s="75"/>
      <c r="EG16" s="75"/>
      <c r="EH16" s="75">
        <v>10</v>
      </c>
      <c r="EI16" s="75"/>
      <c r="EJ16" s="76"/>
      <c r="EK16" s="346" t="s">
        <v>100</v>
      </c>
      <c r="EL16" s="346" t="s">
        <v>101</v>
      </c>
      <c r="EM16" s="348" t="s">
        <v>38</v>
      </c>
      <c r="EN16" s="335" t="s">
        <v>102</v>
      </c>
      <c r="EO16" s="336"/>
    </row>
    <row r="17" spans="1:145" s="78" customFormat="1" ht="18" customHeight="1" thickBot="1">
      <c r="A17" s="77"/>
      <c r="B17" s="337"/>
      <c r="C17" s="338"/>
      <c r="D17" s="338"/>
      <c r="E17" s="338"/>
      <c r="F17" s="339"/>
      <c r="G17" s="340" t="s">
        <v>103</v>
      </c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2"/>
      <c r="AI17" s="343"/>
      <c r="AJ17" s="344"/>
      <c r="AK17" s="344"/>
      <c r="AL17" s="344"/>
      <c r="AM17" s="345"/>
      <c r="AN17" s="343"/>
      <c r="AO17" s="344"/>
      <c r="AP17" s="344"/>
      <c r="AQ17" s="344"/>
      <c r="AR17" s="344"/>
      <c r="AS17" s="344"/>
      <c r="AT17" s="344"/>
      <c r="AU17" s="344"/>
      <c r="AV17" s="344"/>
      <c r="AW17" s="344"/>
      <c r="AX17" s="345"/>
      <c r="AY17" s="343"/>
      <c r="AZ17" s="344"/>
      <c r="BA17" s="344"/>
      <c r="BB17" s="344"/>
      <c r="BC17" s="344"/>
      <c r="BD17" s="344"/>
      <c r="BE17" s="344"/>
      <c r="BF17" s="344"/>
      <c r="BG17" s="344"/>
      <c r="BH17" s="344"/>
      <c r="BI17" s="345"/>
      <c r="BJ17" s="77"/>
      <c r="BT17" s="79"/>
      <c r="BU17" s="53"/>
      <c r="BV17" s="80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2" t="s">
        <v>104</v>
      </c>
      <c r="DD17" s="83" t="s">
        <v>105</v>
      </c>
      <c r="DE17" s="83" t="s">
        <v>18</v>
      </c>
      <c r="DF17" s="83" t="s">
        <v>20</v>
      </c>
      <c r="DG17" s="84"/>
      <c r="DH17" s="85"/>
      <c r="DI17" s="86"/>
      <c r="DJ17" s="87"/>
      <c r="DK17" s="88"/>
      <c r="DL17" s="89"/>
      <c r="DM17" s="90"/>
      <c r="DN17" s="84"/>
      <c r="DO17" s="84"/>
      <c r="DP17" s="84"/>
      <c r="DQ17" s="84"/>
      <c r="DR17" s="84"/>
      <c r="DS17" s="84"/>
      <c r="DT17" s="85"/>
      <c r="DU17" s="86"/>
      <c r="DV17" s="87"/>
      <c r="DW17" s="88"/>
      <c r="DX17" s="89"/>
      <c r="DY17" s="90"/>
      <c r="DZ17" s="84"/>
      <c r="EA17" s="84"/>
      <c r="EB17" s="84"/>
      <c r="EC17" s="84"/>
      <c r="ED17" s="84"/>
      <c r="EE17" s="90"/>
      <c r="EF17" s="84"/>
      <c r="EG17" s="84"/>
      <c r="EH17" s="84"/>
      <c r="EI17" s="84"/>
      <c r="EJ17" s="91"/>
      <c r="EK17" s="347"/>
      <c r="EL17" s="347"/>
      <c r="EM17" s="349"/>
      <c r="EN17" s="92" t="s">
        <v>57</v>
      </c>
      <c r="EO17" s="93" t="s">
        <v>59</v>
      </c>
    </row>
    <row r="18" spans="1:145" s="95" customFormat="1" ht="21" customHeight="1">
      <c r="A18" s="94"/>
      <c r="B18" s="350">
        <v>1</v>
      </c>
      <c r="C18" s="351"/>
      <c r="D18" s="351"/>
      <c r="E18" s="351"/>
      <c r="F18" s="352"/>
      <c r="G18" s="356" t="s">
        <v>106</v>
      </c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8"/>
      <c r="AI18" s="359">
        <v>200</v>
      </c>
      <c r="AJ18" s="360"/>
      <c r="AK18" s="360"/>
      <c r="AL18" s="360"/>
      <c r="AM18" s="361"/>
      <c r="AN18" s="365">
        <f>AN20-AN21</f>
        <v>14045</v>
      </c>
      <c r="AO18" s="366"/>
      <c r="AP18" s="366"/>
      <c r="AQ18" s="366"/>
      <c r="AR18" s="366"/>
      <c r="AS18" s="366"/>
      <c r="AT18" s="366"/>
      <c r="AU18" s="366"/>
      <c r="AV18" s="366"/>
      <c r="AW18" s="366"/>
      <c r="AX18" s="367"/>
      <c r="AY18" s="365">
        <f>AY20-AY21</f>
        <v>7978</v>
      </c>
      <c r="AZ18" s="366"/>
      <c r="BA18" s="366"/>
      <c r="BB18" s="366"/>
      <c r="BC18" s="366"/>
      <c r="BD18" s="366"/>
      <c r="BE18" s="366"/>
      <c r="BF18" s="366"/>
      <c r="BG18" s="366"/>
      <c r="BH18" s="366"/>
      <c r="BI18" s="367"/>
      <c r="BJ18" s="94"/>
      <c r="BT18" s="371">
        <f>DC18</f>
      </c>
      <c r="BU18" s="372">
        <f>DD18</f>
      </c>
      <c r="BV18" s="96">
        <v>200</v>
      </c>
      <c r="BW18" s="373">
        <f>AN18-AY18</f>
        <v>6067</v>
      </c>
      <c r="BX18" s="375">
        <f>IF(ABS(AN18-AY18)&gt;0,(BY18+CB18+CE18+CH18+CK18+CN18+CQ18+CT18+CW18+CZ18)/(AN18-AY18),(BY18+CB18+CE18+CH18+CK18+CN18+CQ18+CT18+CW18+CZ18)/(AN18-AY18+1))</f>
        <v>0</v>
      </c>
      <c r="BY18" s="377"/>
      <c r="BZ18" s="379" t="s">
        <v>107</v>
      </c>
      <c r="CA18" s="381"/>
      <c r="CB18" s="377"/>
      <c r="CC18" s="379" t="s">
        <v>107</v>
      </c>
      <c r="CD18" s="381"/>
      <c r="CE18" s="377"/>
      <c r="CF18" s="379" t="s">
        <v>107</v>
      </c>
      <c r="CG18" s="381"/>
      <c r="CH18" s="377"/>
      <c r="CI18" s="379" t="s">
        <v>107</v>
      </c>
      <c r="CJ18" s="381"/>
      <c r="CK18" s="377"/>
      <c r="CL18" s="379" t="s">
        <v>107</v>
      </c>
      <c r="CM18" s="381"/>
      <c r="CN18" s="377"/>
      <c r="CO18" s="379" t="s">
        <v>107</v>
      </c>
      <c r="CP18" s="381"/>
      <c r="CQ18" s="377"/>
      <c r="CR18" s="379" t="s">
        <v>107</v>
      </c>
      <c r="CS18" s="381"/>
      <c r="CT18" s="377"/>
      <c r="CU18" s="379" t="s">
        <v>107</v>
      </c>
      <c r="CV18" s="381"/>
      <c r="CW18" s="377"/>
      <c r="CX18" s="379" t="s">
        <v>107</v>
      </c>
      <c r="CY18" s="381"/>
      <c r="CZ18" s="377"/>
      <c r="DA18" s="379" t="s">
        <v>107</v>
      </c>
      <c r="DB18" s="384"/>
      <c r="DC18" s="386">
        <f>IF(ISERROR(BW18),"NP1",IF(AND(ABS(BW18)&gt;=50000,OR(DF18&lt;&gt;"",DE18&lt;&gt;"")),"N6",""))</f>
      </c>
      <c r="DD18" s="388">
        <f>IF(ISERROR(BW18),"NP2",IF(AND(ABS(BW18)&lt;50000,OR(DF18&lt;&gt;"",AND(DE18&lt;&gt;"",OR(BY18&lt;&gt;"",CB18&lt;&gt;"",CE18&lt;&gt;"",CH18&lt;&gt;"",CK18&lt;&gt;"",CN18&lt;&gt;"",CQ18&lt;&gt;"",CT18&lt;&gt;"",CW18&lt;&gt;"",CZ18&lt;&gt;"")))),"N7",""))</f>
      </c>
      <c r="DE18" s="390" t="str">
        <f>IF(OR(BX18&lt;75%,BX18&gt;100%),"E","")</f>
        <v>E</v>
      </c>
      <c r="DF18" s="390">
        <f>IF(COUNTIF(DG18:EH18,"N3")&gt;0,"F","")</f>
      </c>
      <c r="DG18" s="391">
        <f>IF(OR(AND(BY18&lt;&gt;"",BZ18&lt;&gt;"",CA18&lt;&gt;""),AND(BY18="",BZ18="",CA18="")),"","N3")</f>
      </c>
      <c r="DH18" s="391"/>
      <c r="DI18" s="391"/>
      <c r="DJ18" s="391">
        <f>IF(OR(AND(CB18&lt;&gt;"",CC18&lt;&gt;"",CD18&lt;&gt;""),AND(CB18="",CC18="",CD18="")),"","N3")</f>
      </c>
      <c r="DK18" s="391"/>
      <c r="DL18" s="391"/>
      <c r="DM18" s="391">
        <f>IF(OR(AND(CE18&lt;&gt;"",CF18&lt;&gt;"",CG18&lt;&gt;""),AND(CE18="",CF18="",CG18="")),"","N3")</f>
      </c>
      <c r="DN18" s="391"/>
      <c r="DO18" s="391"/>
      <c r="DP18" s="391">
        <f>IF(OR(AND(CH18&lt;&gt;"",CI18&lt;&gt;"",CJ18&lt;&gt;""),AND(CH18="",CI18="",CJ18="")),"","N3")</f>
      </c>
      <c r="DQ18" s="391"/>
      <c r="DR18" s="391"/>
      <c r="DS18" s="391">
        <f>IF(OR(AND(CK18&lt;&gt;"",CL18&lt;&gt;"",CM18&lt;&gt;""),AND(CK18="",CL18="",CM18="")),"","N3")</f>
      </c>
      <c r="DT18" s="391"/>
      <c r="DU18" s="391"/>
      <c r="DV18" s="391">
        <f>IF(OR(AND(CN18&lt;&gt;"",CO18&lt;&gt;"",CP18&lt;&gt;""),AND(CN18="",CO18="",CP18="")),"","N3")</f>
      </c>
      <c r="DW18" s="391"/>
      <c r="DX18" s="391"/>
      <c r="DY18" s="391">
        <f>IF(OR(AND(CQ18&lt;&gt;"",CR18&lt;&gt;"",CS18&lt;&gt;""),AND(CQ18="",CR18="",CS18="")),"","N3")</f>
      </c>
      <c r="DZ18" s="391"/>
      <c r="EA18" s="391"/>
      <c r="EB18" s="391">
        <f>IF(OR(AND(CT18&lt;&gt;"",CU18&lt;&gt;"",CV18&lt;&gt;""),AND(CT18="",CU18="",CV18="")),"","N3")</f>
      </c>
      <c r="EC18" s="391"/>
      <c r="ED18" s="391"/>
      <c r="EE18" s="391">
        <f>IF(OR(AND(CW18&lt;&gt;"",CX18&lt;&gt;"",CY18&lt;&gt;""),AND(CW18="",CX18="",CY18="")),"","N3")</f>
      </c>
      <c r="EF18" s="391"/>
      <c r="EG18" s="391"/>
      <c r="EH18" s="391">
        <f>IF(OR(AND(CZ18&lt;&gt;"",DA18&lt;&gt;"",DB18&lt;&gt;""),AND(CZ18="",DA18="",DB18="")),"","N3")</f>
      </c>
      <c r="EI18" s="391"/>
      <c r="EJ18" s="391"/>
      <c r="EL18" s="97"/>
      <c r="EM18" s="41"/>
      <c r="EN18" s="42"/>
      <c r="EO18" s="43"/>
    </row>
    <row r="19" spans="1:140" ht="15.75" customHeight="1" thickBot="1">
      <c r="A19" s="9"/>
      <c r="B19" s="353"/>
      <c r="C19" s="354"/>
      <c r="D19" s="354"/>
      <c r="E19" s="354"/>
      <c r="F19" s="355"/>
      <c r="G19" s="395" t="s">
        <v>108</v>
      </c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7"/>
      <c r="AI19" s="362"/>
      <c r="AJ19" s="363"/>
      <c r="AK19" s="363"/>
      <c r="AL19" s="363"/>
      <c r="AM19" s="364"/>
      <c r="AN19" s="368"/>
      <c r="AO19" s="369"/>
      <c r="AP19" s="369"/>
      <c r="AQ19" s="369"/>
      <c r="AR19" s="369"/>
      <c r="AS19" s="369"/>
      <c r="AT19" s="369"/>
      <c r="AU19" s="369"/>
      <c r="AV19" s="369"/>
      <c r="AW19" s="369"/>
      <c r="AX19" s="370"/>
      <c r="AY19" s="368"/>
      <c r="AZ19" s="369"/>
      <c r="BA19" s="369"/>
      <c r="BB19" s="369"/>
      <c r="BC19" s="369"/>
      <c r="BD19" s="369"/>
      <c r="BE19" s="369"/>
      <c r="BF19" s="369"/>
      <c r="BG19" s="369"/>
      <c r="BH19" s="369"/>
      <c r="BI19" s="370"/>
      <c r="BJ19" s="9"/>
      <c r="BT19" s="371"/>
      <c r="BU19" s="372"/>
      <c r="BV19" s="98"/>
      <c r="BW19" s="374"/>
      <c r="BX19" s="376"/>
      <c r="BY19" s="378"/>
      <c r="BZ19" s="380"/>
      <c r="CA19" s="382"/>
      <c r="CB19" s="378"/>
      <c r="CC19" s="383"/>
      <c r="CD19" s="382"/>
      <c r="CE19" s="378"/>
      <c r="CF19" s="383"/>
      <c r="CG19" s="382"/>
      <c r="CH19" s="378"/>
      <c r="CI19" s="383"/>
      <c r="CJ19" s="382"/>
      <c r="CK19" s="378"/>
      <c r="CL19" s="383"/>
      <c r="CM19" s="382"/>
      <c r="CN19" s="378"/>
      <c r="CO19" s="383"/>
      <c r="CP19" s="382"/>
      <c r="CQ19" s="378"/>
      <c r="CR19" s="383"/>
      <c r="CS19" s="382"/>
      <c r="CT19" s="378"/>
      <c r="CU19" s="383"/>
      <c r="CV19" s="382"/>
      <c r="CW19" s="378"/>
      <c r="CX19" s="383"/>
      <c r="CY19" s="382"/>
      <c r="CZ19" s="378"/>
      <c r="DA19" s="383"/>
      <c r="DB19" s="385"/>
      <c r="DC19" s="387"/>
      <c r="DD19" s="389"/>
      <c r="DE19" s="390"/>
      <c r="DF19" s="390"/>
      <c r="DG19" s="391"/>
      <c r="DH19" s="391"/>
      <c r="DI19" s="391"/>
      <c r="DJ19" s="391"/>
      <c r="DK19" s="391"/>
      <c r="DL19" s="391"/>
      <c r="DM19" s="391"/>
      <c r="DN19" s="391"/>
      <c r="DO19" s="391"/>
      <c r="DP19" s="391"/>
      <c r="DQ19" s="391"/>
      <c r="DR19" s="391"/>
      <c r="DS19" s="391"/>
      <c r="DT19" s="391"/>
      <c r="DU19" s="391"/>
      <c r="DV19" s="391"/>
      <c r="DW19" s="391"/>
      <c r="DX19" s="391"/>
      <c r="DY19" s="391"/>
      <c r="DZ19" s="391"/>
      <c r="EA19" s="391"/>
      <c r="EB19" s="391"/>
      <c r="EC19" s="391"/>
      <c r="ED19" s="391"/>
      <c r="EE19" s="391"/>
      <c r="EF19" s="391"/>
      <c r="EG19" s="391"/>
      <c r="EH19" s="391"/>
      <c r="EI19" s="391"/>
      <c r="EJ19" s="391"/>
    </row>
    <row r="20" spans="1:138" ht="15.75" customHeight="1" thickBot="1">
      <c r="A20" s="9"/>
      <c r="B20" s="398">
        <f>B18+1</f>
        <v>2</v>
      </c>
      <c r="C20" s="399"/>
      <c r="D20" s="399"/>
      <c r="E20" s="399"/>
      <c r="F20" s="400"/>
      <c r="G20" s="401" t="s">
        <v>109</v>
      </c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2"/>
      <c r="U20" s="402"/>
      <c r="V20" s="402"/>
      <c r="W20" s="402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3"/>
      <c r="AI20" s="404">
        <f>AI18+1</f>
        <v>201</v>
      </c>
      <c r="AJ20" s="405"/>
      <c r="AK20" s="405"/>
      <c r="AL20" s="405"/>
      <c r="AM20" s="406"/>
      <c r="AN20" s="407">
        <f>'[1]BB'!H8</f>
        <v>29996</v>
      </c>
      <c r="AO20" s="408"/>
      <c r="AP20" s="408"/>
      <c r="AQ20" s="408"/>
      <c r="AR20" s="408"/>
      <c r="AS20" s="408"/>
      <c r="AT20" s="408"/>
      <c r="AU20" s="408"/>
      <c r="AV20" s="408"/>
      <c r="AW20" s="408"/>
      <c r="AX20" s="409"/>
      <c r="AY20" s="410">
        <v>20346</v>
      </c>
      <c r="AZ20" s="411"/>
      <c r="BA20" s="411"/>
      <c r="BB20" s="411"/>
      <c r="BC20" s="411"/>
      <c r="BD20" s="411"/>
      <c r="BE20" s="411"/>
      <c r="BF20" s="411"/>
      <c r="BG20" s="411"/>
      <c r="BH20" s="411"/>
      <c r="BI20" s="412"/>
      <c r="BJ20" s="9"/>
      <c r="BT20" s="99">
        <f aca="true" t="shared" si="0" ref="BT20:BU22">DC20</f>
      </c>
      <c r="BU20" s="99">
        <f t="shared" si="0"/>
      </c>
      <c r="BV20" s="100">
        <v>201</v>
      </c>
      <c r="BW20" s="101">
        <f>AN20-AY20</f>
        <v>9650</v>
      </c>
      <c r="BX20" s="102">
        <f>IF(ABS(AN20-AY20)&gt;0,(BY20+CB20+CE20+CH20+CK20+CN20+CQ20+CT20+CW20+CZ20)/(AN20-AY20),(BY20+CB20+CE20+CH20+CK20+CN20+CQ20+CT20+CW20+CZ20)/(AN20-AY20+1))</f>
        <v>0</v>
      </c>
      <c r="BY20" s="103"/>
      <c r="BZ20" s="104" t="s">
        <v>107</v>
      </c>
      <c r="CA20" s="105"/>
      <c r="CB20" s="103"/>
      <c r="CC20" s="103"/>
      <c r="CD20" s="105"/>
      <c r="CE20" s="103"/>
      <c r="CF20" s="103"/>
      <c r="CG20" s="105"/>
      <c r="CH20" s="103"/>
      <c r="CI20" s="103"/>
      <c r="CJ20" s="105"/>
      <c r="CK20" s="103"/>
      <c r="CL20" s="103"/>
      <c r="CM20" s="105"/>
      <c r="CN20" s="103"/>
      <c r="CO20" s="103"/>
      <c r="CP20" s="105"/>
      <c r="CQ20" s="103"/>
      <c r="CR20" s="103"/>
      <c r="CS20" s="105"/>
      <c r="CT20" s="103"/>
      <c r="CU20" s="103"/>
      <c r="CV20" s="105"/>
      <c r="CW20" s="103"/>
      <c r="CX20" s="103"/>
      <c r="CY20" s="105"/>
      <c r="CZ20" s="106"/>
      <c r="DA20" s="106"/>
      <c r="DB20" s="107"/>
      <c r="DC20" s="108">
        <f>IF(ISERROR(BW20),"NP1",IF(AND(ABS(BW20)&gt;=50000,OR(DF20&lt;&gt;"",DE20&lt;&gt;"")),"N6",""))</f>
      </c>
      <c r="DD20" s="109">
        <f>IF(ISERROR(BW20),"NP2",IF(AND(ABS(BW20)&lt;50000,OR(DF20&lt;&gt;"",AND(DE20&lt;&gt;"",OR(BY20&lt;&gt;"",CB20&lt;&gt;"",CE20&lt;&gt;"",CH20&lt;&gt;"",CK20&lt;&gt;"",CN20&lt;&gt;"",CQ20&lt;&gt;"",CT20&lt;&gt;"",CW20&lt;&gt;"",CZ20&lt;&gt;"")))),"N7",""))</f>
      </c>
      <c r="DE20" s="110" t="str">
        <f aca="true" t="shared" si="1" ref="DE20:DE29">IF(OR(BX20&lt;75%,BX20&gt;100%),"E","")</f>
        <v>E</v>
      </c>
      <c r="DF20" s="110">
        <f>IF(COUNTIF(DG20:EH20,"N3")&gt;0,"F","")</f>
      </c>
      <c r="DG20" s="111">
        <f>IF(OR(AND(BY20&lt;&gt;"",BZ20&lt;&gt;"",CA20&lt;&gt;""),AND(BY20="",BZ20="",CA20="")),"","N3")</f>
      </c>
      <c r="DH20" s="95"/>
      <c r="DI20" s="95"/>
      <c r="DJ20" s="111">
        <f>IF(OR(AND(CB20&lt;&gt;"",CC20&lt;&gt;"",CD20&lt;&gt;""),AND(CB20="",CC20="",CD20="")),"","N3")</f>
      </c>
      <c r="DK20" s="95"/>
      <c r="DL20" s="95"/>
      <c r="DM20" s="111">
        <f>IF(OR(AND(CE20&lt;&gt;"",CF20&lt;&gt;"",CG20&lt;&gt;""),AND(CE20="",CF20="",CG20="")),"","N3")</f>
      </c>
      <c r="DN20" s="95"/>
      <c r="DO20" s="95"/>
      <c r="DP20" s="111">
        <f>IF(OR(AND(CH20&lt;&gt;"",CI20&lt;&gt;"",CJ20&lt;&gt;""),AND(CH20="",CI20="",CJ20="")),"","N3")</f>
      </c>
      <c r="DQ20" s="95"/>
      <c r="DR20" s="95"/>
      <c r="DS20" s="111">
        <f>IF(OR(AND(CK20&lt;&gt;"",CL20&lt;&gt;"",CM20&lt;&gt;""),AND(CK20="",CL20="",CM20="")),"","N3")</f>
      </c>
      <c r="DT20" s="95"/>
      <c r="DU20" s="95"/>
      <c r="DV20" s="111">
        <f>IF(OR(AND(CN20&lt;&gt;"",CO20&lt;&gt;"",CP20&lt;&gt;""),AND(CN20="",CO20="",CP20="")),"","N3")</f>
      </c>
      <c r="DW20" s="95"/>
      <c r="DX20" s="95"/>
      <c r="DY20" s="111">
        <f>IF(OR(AND(CQ20&lt;&gt;"",CR20&lt;&gt;"",CS20&lt;&gt;""),AND(CQ20="",CR20="",CS20="")),"","N3")</f>
      </c>
      <c r="DZ20" s="95"/>
      <c r="EA20" s="95"/>
      <c r="EB20" s="111">
        <f>IF(OR(AND(CT20&lt;&gt;"",CU20&lt;&gt;"",CV20&lt;&gt;""),AND(CT20="",CU20="",CV20="")),"","N3")</f>
      </c>
      <c r="EC20" s="95"/>
      <c r="ED20" s="95"/>
      <c r="EE20" s="111">
        <f>IF(OR(AND(CW20&lt;&gt;"",CX20&lt;&gt;"",CY20&lt;&gt;""),AND(CW20="",CX20="",CY20="")),"","N3")</f>
      </c>
      <c r="EF20" s="95"/>
      <c r="EG20" s="95"/>
      <c r="EH20" s="111">
        <f>IF(OR(AND(CZ20&lt;&gt;"",DA20&lt;&gt;"",DB20&lt;&gt;""),AND(CZ20="",DA20="",DB20="")),"","N3")</f>
      </c>
    </row>
    <row r="21" spans="1:145" s="95" customFormat="1" ht="24.75" customHeight="1" thickBot="1">
      <c r="A21" s="94"/>
      <c r="B21" s="416">
        <f>B20+1</f>
        <v>3</v>
      </c>
      <c r="C21" s="417"/>
      <c r="D21" s="417"/>
      <c r="E21" s="417"/>
      <c r="F21" s="418"/>
      <c r="G21" s="419" t="s">
        <v>110</v>
      </c>
      <c r="H21" s="420"/>
      <c r="I21" s="420"/>
      <c r="J21" s="420"/>
      <c r="K21" s="420"/>
      <c r="L21" s="420"/>
      <c r="M21" s="420"/>
      <c r="N21" s="420"/>
      <c r="O21" s="420"/>
      <c r="P21" s="420"/>
      <c r="Q21" s="420"/>
      <c r="R21" s="420"/>
      <c r="S21" s="420"/>
      <c r="T21" s="420"/>
      <c r="U21" s="420"/>
      <c r="V21" s="420"/>
      <c r="W21" s="420"/>
      <c r="X21" s="420"/>
      <c r="Y21" s="420"/>
      <c r="Z21" s="420"/>
      <c r="AA21" s="420"/>
      <c r="AB21" s="420"/>
      <c r="AC21" s="420"/>
      <c r="AD21" s="420"/>
      <c r="AE21" s="420"/>
      <c r="AF21" s="420"/>
      <c r="AG21" s="420"/>
      <c r="AH21" s="421"/>
      <c r="AI21" s="422">
        <f>AI20+1</f>
        <v>202</v>
      </c>
      <c r="AJ21" s="423"/>
      <c r="AK21" s="423"/>
      <c r="AL21" s="423"/>
      <c r="AM21" s="424"/>
      <c r="AN21" s="392">
        <f>'[1]BB'!H9</f>
        <v>15951</v>
      </c>
      <c r="AO21" s="393"/>
      <c r="AP21" s="393"/>
      <c r="AQ21" s="393"/>
      <c r="AR21" s="393"/>
      <c r="AS21" s="393"/>
      <c r="AT21" s="393"/>
      <c r="AU21" s="393"/>
      <c r="AV21" s="393"/>
      <c r="AW21" s="393"/>
      <c r="AX21" s="394"/>
      <c r="AY21" s="413">
        <v>12368</v>
      </c>
      <c r="AZ21" s="414"/>
      <c r="BA21" s="414"/>
      <c r="BB21" s="414"/>
      <c r="BC21" s="414"/>
      <c r="BD21" s="414"/>
      <c r="BE21" s="414"/>
      <c r="BF21" s="414"/>
      <c r="BG21" s="414"/>
      <c r="BH21" s="414"/>
      <c r="BI21" s="415"/>
      <c r="BJ21" s="94"/>
      <c r="BT21" s="99">
        <f t="shared" si="0"/>
      </c>
      <c r="BU21" s="99">
        <f t="shared" si="0"/>
      </c>
      <c r="BV21" s="100">
        <v>202</v>
      </c>
      <c r="BW21" s="101">
        <f>AN21-AY21</f>
        <v>3583</v>
      </c>
      <c r="BX21" s="102">
        <f>IF(ABS(AN21-AY21)&gt;0,(BY21+CB21+CE21+CH21+CK21+CN21+CQ21+CT21+CW21+CZ21)/(AN21-AY21),(BY21+CB21+CE21+CH21+CK21+CN21+CQ21+CT21+CW21+CZ21)/(AN21-AY21+1))</f>
        <v>0</v>
      </c>
      <c r="BY21" s="103"/>
      <c r="BZ21" s="104" t="s">
        <v>107</v>
      </c>
      <c r="CA21" s="105"/>
      <c r="CB21" s="103"/>
      <c r="CC21" s="103"/>
      <c r="CD21" s="105"/>
      <c r="CE21" s="103"/>
      <c r="CF21" s="103"/>
      <c r="CG21" s="105"/>
      <c r="CH21" s="103"/>
      <c r="CI21" s="103"/>
      <c r="CJ21" s="105"/>
      <c r="CK21" s="103"/>
      <c r="CL21" s="103"/>
      <c r="CM21" s="105"/>
      <c r="CN21" s="103"/>
      <c r="CO21" s="103"/>
      <c r="CP21" s="105"/>
      <c r="CQ21" s="103"/>
      <c r="CR21" s="103"/>
      <c r="CS21" s="105"/>
      <c r="CT21" s="103"/>
      <c r="CU21" s="103"/>
      <c r="CV21" s="105"/>
      <c r="CW21" s="103"/>
      <c r="CX21" s="103"/>
      <c r="CY21" s="105"/>
      <c r="CZ21" s="106"/>
      <c r="DA21" s="106"/>
      <c r="DB21" s="107"/>
      <c r="DC21" s="108">
        <f>IF(ISERROR(BW21),"NP1",IF(AND(ABS(BW21)&gt;=50000,OR(DF21&lt;&gt;"",DE21&lt;&gt;"")),"N6",""))</f>
      </c>
      <c r="DD21" s="109">
        <f>IF(ISERROR(BW21),"NP2",IF(AND(ABS(BW21)&lt;50000,OR(DF21&lt;&gt;"",AND(DE21&lt;&gt;"",OR(BY21&lt;&gt;"",CB21&lt;&gt;"",CE21&lt;&gt;"",CH21&lt;&gt;"",CK21&lt;&gt;"",CN21&lt;&gt;"",CQ21&lt;&gt;"",CT21&lt;&gt;"",CW21&lt;&gt;"",CZ21&lt;&gt;"")))),"N7",""))</f>
      </c>
      <c r="DE21" s="110" t="str">
        <f t="shared" si="1"/>
        <v>E</v>
      </c>
      <c r="DF21" s="110">
        <f>IF(COUNTIF(DG21:EH21,"N3")&gt;0,"F","")</f>
      </c>
      <c r="DG21" s="111">
        <f>IF(OR(AND(BY21&lt;&gt;"",BZ21&lt;&gt;"",CA21&lt;&gt;""),AND(BY21="",BZ21="",CA21="")),"","N3")</f>
      </c>
      <c r="DJ21" s="111">
        <f>IF(OR(AND(CB21&lt;&gt;"",CC21&lt;&gt;"",CD21&lt;&gt;""),AND(CB21="",CC21="",CD21="")),"","N3")</f>
      </c>
      <c r="DM21" s="111">
        <f>IF(OR(AND(CE21&lt;&gt;"",CF21&lt;&gt;"",CG21&lt;&gt;""),AND(CE21="",CF21="",CG21="")),"","N3")</f>
      </c>
      <c r="DP21" s="111">
        <f>IF(OR(AND(CH21&lt;&gt;"",CI21&lt;&gt;"",CJ21&lt;&gt;""),AND(CH21="",CI21="",CJ21="")),"","N3")</f>
      </c>
      <c r="DS21" s="111">
        <f>IF(OR(AND(CK21&lt;&gt;"",CL21&lt;&gt;"",CM21&lt;&gt;""),AND(CK21="",CL21="",CM21="")),"","N3")</f>
      </c>
      <c r="DV21" s="111">
        <f>IF(OR(AND(CN21&lt;&gt;"",CO21&lt;&gt;"",CP21&lt;&gt;""),AND(CN21="",CO21="",CP21="")),"","N3")</f>
      </c>
      <c r="DY21" s="111">
        <f>IF(OR(AND(CQ21&lt;&gt;"",CR21&lt;&gt;"",CS21&lt;&gt;""),AND(CQ21="",CR21="",CS21="")),"","N3")</f>
      </c>
      <c r="EB21" s="111">
        <f>IF(OR(AND(CT21&lt;&gt;"",CU21&lt;&gt;"",CV21&lt;&gt;""),AND(CT21="",CU21="",CV21="")),"","N3")</f>
      </c>
      <c r="EE21" s="111">
        <f>IF(OR(AND(CW21&lt;&gt;"",CX21&lt;&gt;"",CY21&lt;&gt;""),AND(CW21="",CX21="",CY21="")),"","N3")</f>
      </c>
      <c r="EH21" s="111">
        <f>IF(OR(AND(CZ21&lt;&gt;"",DA21&lt;&gt;"",DB21&lt;&gt;""),AND(CZ21="",DA21="",DB21="")),"","N3")</f>
      </c>
      <c r="EI21" s="4"/>
      <c r="EJ21" s="4"/>
      <c r="EL21" s="97"/>
      <c r="EM21" s="41"/>
      <c r="EN21" s="42"/>
      <c r="EO21" s="43"/>
    </row>
    <row r="22" spans="1:145" s="95" customFormat="1" ht="15.75" customHeight="1">
      <c r="A22" s="94"/>
      <c r="B22" s="350">
        <f>B21+1</f>
        <v>4</v>
      </c>
      <c r="C22" s="351"/>
      <c r="D22" s="351"/>
      <c r="E22" s="351"/>
      <c r="F22" s="352"/>
      <c r="G22" s="356" t="s">
        <v>111</v>
      </c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  <c r="Z22" s="357"/>
      <c r="AA22" s="357"/>
      <c r="AB22" s="357"/>
      <c r="AC22" s="357"/>
      <c r="AD22" s="357"/>
      <c r="AE22" s="357"/>
      <c r="AF22" s="357"/>
      <c r="AG22" s="357"/>
      <c r="AH22" s="358"/>
      <c r="AI22" s="359">
        <f>AI21+1</f>
        <v>203</v>
      </c>
      <c r="AJ22" s="360"/>
      <c r="AK22" s="360"/>
      <c r="AL22" s="360"/>
      <c r="AM22" s="361"/>
      <c r="AN22" s="365">
        <f>AN24-AN25</f>
        <v>7916197</v>
      </c>
      <c r="AO22" s="366"/>
      <c r="AP22" s="366"/>
      <c r="AQ22" s="366"/>
      <c r="AR22" s="366"/>
      <c r="AS22" s="366"/>
      <c r="AT22" s="366"/>
      <c r="AU22" s="366"/>
      <c r="AV22" s="366"/>
      <c r="AW22" s="366"/>
      <c r="AX22" s="367"/>
      <c r="AY22" s="365">
        <f>AY24-AY25</f>
        <v>7137375</v>
      </c>
      <c r="AZ22" s="366"/>
      <c r="BA22" s="366"/>
      <c r="BB22" s="366"/>
      <c r="BC22" s="366"/>
      <c r="BD22" s="366"/>
      <c r="BE22" s="366"/>
      <c r="BF22" s="366"/>
      <c r="BG22" s="366"/>
      <c r="BH22" s="366"/>
      <c r="BI22" s="367"/>
      <c r="BJ22" s="94"/>
      <c r="BT22" s="371">
        <f t="shared" si="0"/>
      </c>
      <c r="BU22" s="372">
        <f t="shared" si="0"/>
      </c>
      <c r="BV22" s="96">
        <v>203</v>
      </c>
      <c r="BW22" s="373">
        <f>AN22-AY22</f>
        <v>778822</v>
      </c>
      <c r="BX22" s="375">
        <f>IF(ABS(AN22-AY22)&gt;0,(BY22+CB22+CE22+CH22+CK22+CN22+CQ22+CT22+CW22+CZ22)/(AN22-AY22),(BY22+CB22+CE22+CH22+CK22+CN22+CQ22+CT22+CW22+CZ22)/(AN22-AY22+1))</f>
        <v>1</v>
      </c>
      <c r="BY22" s="377">
        <v>778822</v>
      </c>
      <c r="BZ22" s="379" t="s">
        <v>112</v>
      </c>
      <c r="CA22" s="381" t="s">
        <v>113</v>
      </c>
      <c r="CB22" s="377"/>
      <c r="CC22" s="379" t="s">
        <v>107</v>
      </c>
      <c r="CD22" s="381"/>
      <c r="CE22" s="377"/>
      <c r="CF22" s="379" t="s">
        <v>107</v>
      </c>
      <c r="CG22" s="381"/>
      <c r="CH22" s="377"/>
      <c r="CI22" s="379" t="s">
        <v>107</v>
      </c>
      <c r="CJ22" s="381"/>
      <c r="CK22" s="377"/>
      <c r="CL22" s="377"/>
      <c r="CM22" s="381"/>
      <c r="CN22" s="377"/>
      <c r="CO22" s="379" t="s">
        <v>107</v>
      </c>
      <c r="CP22" s="381"/>
      <c r="CQ22" s="377"/>
      <c r="CR22" s="379" t="s">
        <v>107</v>
      </c>
      <c r="CS22" s="381"/>
      <c r="CT22" s="377"/>
      <c r="CU22" s="379" t="s">
        <v>107</v>
      </c>
      <c r="CV22" s="381"/>
      <c r="CW22" s="377"/>
      <c r="CX22" s="379" t="s">
        <v>107</v>
      </c>
      <c r="CY22" s="381"/>
      <c r="CZ22" s="377"/>
      <c r="DA22" s="379" t="s">
        <v>107</v>
      </c>
      <c r="DB22" s="384"/>
      <c r="DC22" s="387">
        <f>IF(ISERROR(BW22),"NP1",IF(AND(ABS(BW22)&gt;=50000,OR(DF22&lt;&gt;"",DE22&lt;&gt;"")),"N6",""))</f>
      </c>
      <c r="DD22" s="389">
        <f>IF(ISERROR(BW22),"NP2",IF(AND(ABS(BW22)&lt;50000,OR(DF22&lt;&gt;"",AND(DE22&lt;&gt;"",OR(BY22&lt;&gt;"",CB22&lt;&gt;"",CE22&lt;&gt;"",CH22&lt;&gt;"",CK22&lt;&gt;"",CN22&lt;&gt;"",CQ22&lt;&gt;"",CT22&lt;&gt;"",CW22&lt;&gt;"",CZ22&lt;&gt;"")))),"N7",""))</f>
      </c>
      <c r="DE22" s="390">
        <f>IF(OR(BX22&lt;75%,BX22&gt;100%),"E","")</f>
      </c>
      <c r="DF22" s="390">
        <f>IF(COUNTIF(DG22:EH22,"N3")&gt;0,"F","")</f>
      </c>
      <c r="DG22" s="391">
        <f>IF(OR(AND(BY22&lt;&gt;"",BZ22&lt;&gt;"",CA22&lt;&gt;""),AND(BY22="",BZ22="",CA22="")),"","N3")</f>
      </c>
      <c r="DH22" s="391"/>
      <c r="DI22" s="391"/>
      <c r="DJ22" s="391">
        <f>IF(OR(AND(CB22&lt;&gt;"",CC22&lt;&gt;"",CD22&lt;&gt;""),AND(CB22="",CC22="",CD22="")),"","N3")</f>
      </c>
      <c r="DK22" s="391"/>
      <c r="DL22" s="391"/>
      <c r="DM22" s="391">
        <f>IF(OR(AND(CE22&lt;&gt;"",CF22&lt;&gt;"",CG22&lt;&gt;""),AND(CE22="",CF22="",CG22="")),"","N3")</f>
      </c>
      <c r="DN22" s="391"/>
      <c r="DO22" s="391"/>
      <c r="DP22" s="391">
        <f>IF(OR(AND(CH22&lt;&gt;"",CI22&lt;&gt;"",CJ22&lt;&gt;""),AND(CH22="",CI22="",CJ22="")),"","N3")</f>
      </c>
      <c r="DQ22" s="391"/>
      <c r="DR22" s="391"/>
      <c r="DS22" s="391">
        <f>IF(OR(AND(CK22&lt;&gt;"",CL22&lt;&gt;"",CM22&lt;&gt;""),AND(CK22="",CL22="",CM22="")),"","N3")</f>
      </c>
      <c r="DT22" s="391"/>
      <c r="DU22" s="391"/>
      <c r="DV22" s="391">
        <f>IF(OR(AND(CN22&lt;&gt;"",CO22&lt;&gt;"",CP22&lt;&gt;""),AND(CN22="",CO22="",CP22="")),"","N3")</f>
      </c>
      <c r="DW22" s="391"/>
      <c r="DX22" s="391"/>
      <c r="DY22" s="391">
        <f>IF(OR(AND(CQ22&lt;&gt;"",CR22&lt;&gt;"",CS22&lt;&gt;""),AND(CQ22="",CR22="",CS22="")),"","N3")</f>
      </c>
      <c r="DZ22" s="391"/>
      <c r="EA22" s="391"/>
      <c r="EB22" s="391">
        <f>IF(OR(AND(CT22&lt;&gt;"",CU22&lt;&gt;"",CV22&lt;&gt;""),AND(CT22="",CU22="",CV22="")),"","N3")</f>
      </c>
      <c r="EC22" s="391"/>
      <c r="ED22" s="391"/>
      <c r="EE22" s="391">
        <f>IF(OR(AND(CW22&lt;&gt;"",CX22&lt;&gt;"",CY22&lt;&gt;""),AND(CW22="",CX22="",CY22="")),"","N3")</f>
      </c>
      <c r="EF22" s="391"/>
      <c r="EG22" s="391"/>
      <c r="EH22" s="391">
        <f>IF(OR(AND(CZ22&lt;&gt;"",DA22&lt;&gt;"",DB22&lt;&gt;""),AND(CZ22="",DA22="",DB22="")),"","N3")</f>
      </c>
      <c r="EI22" s="391"/>
      <c r="EJ22" s="391"/>
      <c r="EL22" s="97"/>
      <c r="EM22" s="41"/>
      <c r="EN22" s="42"/>
      <c r="EO22" s="43"/>
    </row>
    <row r="23" spans="1:140" ht="15.75" customHeight="1" thickBot="1">
      <c r="A23" s="9"/>
      <c r="B23" s="353"/>
      <c r="C23" s="354"/>
      <c r="D23" s="354"/>
      <c r="E23" s="354"/>
      <c r="F23" s="355"/>
      <c r="G23" s="395" t="s">
        <v>114</v>
      </c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7"/>
      <c r="AI23" s="362"/>
      <c r="AJ23" s="363"/>
      <c r="AK23" s="363"/>
      <c r="AL23" s="363"/>
      <c r="AM23" s="364"/>
      <c r="AN23" s="368"/>
      <c r="AO23" s="369"/>
      <c r="AP23" s="369"/>
      <c r="AQ23" s="369"/>
      <c r="AR23" s="369"/>
      <c r="AS23" s="369"/>
      <c r="AT23" s="369"/>
      <c r="AU23" s="369"/>
      <c r="AV23" s="369"/>
      <c r="AW23" s="369"/>
      <c r="AX23" s="370"/>
      <c r="AY23" s="368"/>
      <c r="AZ23" s="369"/>
      <c r="BA23" s="369"/>
      <c r="BB23" s="369"/>
      <c r="BC23" s="369"/>
      <c r="BD23" s="369"/>
      <c r="BE23" s="369"/>
      <c r="BF23" s="369"/>
      <c r="BG23" s="369"/>
      <c r="BH23" s="369"/>
      <c r="BI23" s="370"/>
      <c r="BJ23" s="9"/>
      <c r="BT23" s="371"/>
      <c r="BU23" s="372"/>
      <c r="BV23" s="98"/>
      <c r="BW23" s="374"/>
      <c r="BX23" s="376"/>
      <c r="BY23" s="378"/>
      <c r="BZ23" s="383"/>
      <c r="CA23" s="382"/>
      <c r="CB23" s="378"/>
      <c r="CC23" s="383"/>
      <c r="CD23" s="382"/>
      <c r="CE23" s="378"/>
      <c r="CF23" s="383"/>
      <c r="CG23" s="382"/>
      <c r="CH23" s="378"/>
      <c r="CI23" s="383"/>
      <c r="CJ23" s="382"/>
      <c r="CK23" s="378"/>
      <c r="CL23" s="378"/>
      <c r="CM23" s="382"/>
      <c r="CN23" s="378"/>
      <c r="CO23" s="383"/>
      <c r="CP23" s="382"/>
      <c r="CQ23" s="378"/>
      <c r="CR23" s="383"/>
      <c r="CS23" s="382"/>
      <c r="CT23" s="378"/>
      <c r="CU23" s="383"/>
      <c r="CV23" s="382"/>
      <c r="CW23" s="378"/>
      <c r="CX23" s="383"/>
      <c r="CY23" s="382"/>
      <c r="CZ23" s="378"/>
      <c r="DA23" s="383"/>
      <c r="DB23" s="385"/>
      <c r="DC23" s="387"/>
      <c r="DD23" s="389"/>
      <c r="DE23" s="390"/>
      <c r="DF23" s="390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  <c r="DV23" s="391"/>
      <c r="DW23" s="391"/>
      <c r="DX23" s="391"/>
      <c r="DY23" s="391"/>
      <c r="DZ23" s="391"/>
      <c r="EA23" s="391"/>
      <c r="EB23" s="391"/>
      <c r="EC23" s="391"/>
      <c r="ED23" s="391"/>
      <c r="EE23" s="391"/>
      <c r="EF23" s="391"/>
      <c r="EG23" s="391"/>
      <c r="EH23" s="391"/>
      <c r="EI23" s="391"/>
      <c r="EJ23" s="391"/>
    </row>
    <row r="24" spans="1:138" ht="15.75" customHeight="1" thickBot="1">
      <c r="A24" s="9"/>
      <c r="B24" s="398">
        <f>B22+1</f>
        <v>5</v>
      </c>
      <c r="C24" s="399"/>
      <c r="D24" s="399"/>
      <c r="E24" s="399"/>
      <c r="F24" s="400"/>
      <c r="G24" s="401" t="s">
        <v>115</v>
      </c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  <c r="T24" s="402"/>
      <c r="U24" s="402"/>
      <c r="V24" s="402"/>
      <c r="W24" s="402"/>
      <c r="X24" s="402"/>
      <c r="Y24" s="402"/>
      <c r="Z24" s="402"/>
      <c r="AA24" s="402"/>
      <c r="AB24" s="402"/>
      <c r="AC24" s="402"/>
      <c r="AD24" s="402"/>
      <c r="AE24" s="402"/>
      <c r="AF24" s="402"/>
      <c r="AG24" s="402"/>
      <c r="AH24" s="403"/>
      <c r="AI24" s="425">
        <f>AI22+1</f>
        <v>204</v>
      </c>
      <c r="AJ24" s="426"/>
      <c r="AK24" s="426"/>
      <c r="AL24" s="426"/>
      <c r="AM24" s="427"/>
      <c r="AN24" s="428">
        <f>'[1]BB'!H10</f>
        <v>10211757</v>
      </c>
      <c r="AO24" s="429"/>
      <c r="AP24" s="429"/>
      <c r="AQ24" s="429"/>
      <c r="AR24" s="429"/>
      <c r="AS24" s="429"/>
      <c r="AT24" s="429"/>
      <c r="AU24" s="429"/>
      <c r="AV24" s="429"/>
      <c r="AW24" s="429"/>
      <c r="AX24" s="430"/>
      <c r="AY24" s="410">
        <v>9239270</v>
      </c>
      <c r="AZ24" s="411"/>
      <c r="BA24" s="411"/>
      <c r="BB24" s="411"/>
      <c r="BC24" s="411"/>
      <c r="BD24" s="411"/>
      <c r="BE24" s="411"/>
      <c r="BF24" s="411"/>
      <c r="BG24" s="411"/>
      <c r="BH24" s="411"/>
      <c r="BI24" s="412"/>
      <c r="BJ24" s="9"/>
      <c r="BT24" s="99">
        <f aca="true" t="shared" si="2" ref="BT24:BU26">DC24</f>
      </c>
      <c r="BU24" s="99">
        <f t="shared" si="2"/>
      </c>
      <c r="BV24" s="112">
        <v>204</v>
      </c>
      <c r="BW24" s="101">
        <f>AN24-AY24</f>
        <v>972487</v>
      </c>
      <c r="BX24" s="102">
        <f>IF(ABS(AN24-AY24)&gt;0,(BY24+CB24+CE24+CH24+CK24+CN24+CQ24+CT24+CW24+CZ24)/(AN24-AY24),(BY24+CB24+CE24+CH24+CK24+CN24+CQ24+CT24+CW24+CZ24)/(AN24-AY24+1))</f>
        <v>1</v>
      </c>
      <c r="BY24" s="103">
        <v>972487</v>
      </c>
      <c r="BZ24" s="104" t="s">
        <v>112</v>
      </c>
      <c r="CA24" s="105" t="s">
        <v>116</v>
      </c>
      <c r="CB24" s="103"/>
      <c r="CC24" s="103"/>
      <c r="CD24" s="105"/>
      <c r="CE24" s="103"/>
      <c r="CF24" s="103"/>
      <c r="CG24" s="105"/>
      <c r="CH24" s="103"/>
      <c r="CI24" s="103"/>
      <c r="CJ24" s="105"/>
      <c r="CK24" s="103"/>
      <c r="CL24" s="103"/>
      <c r="CM24" s="105"/>
      <c r="CN24" s="103"/>
      <c r="CO24" s="103"/>
      <c r="CP24" s="105"/>
      <c r="CQ24" s="103"/>
      <c r="CR24" s="103"/>
      <c r="CS24" s="105"/>
      <c r="CT24" s="103"/>
      <c r="CU24" s="103"/>
      <c r="CV24" s="105"/>
      <c r="CW24" s="103"/>
      <c r="CX24" s="103"/>
      <c r="CY24" s="105"/>
      <c r="CZ24" s="106"/>
      <c r="DA24" s="106"/>
      <c r="DB24" s="107"/>
      <c r="DC24" s="108">
        <f>IF(ISERROR(BW24),"NP1",IF(AND(ABS(BW24)&gt;=50000,OR(DF24&lt;&gt;"",DE24&lt;&gt;"")),"N6",""))</f>
      </c>
      <c r="DD24" s="109">
        <f>IF(ISERROR(BW24),"NP2",IF(AND(ABS(BW24)&lt;50000,OR(DF24&lt;&gt;"",AND(DE24&lt;&gt;"",OR(BY24&lt;&gt;"",CB24&lt;&gt;"",CE24&lt;&gt;"",CH24&lt;&gt;"",CK24&lt;&gt;"",CN24&lt;&gt;"",CQ24&lt;&gt;"",CT24&lt;&gt;"",CW24&lt;&gt;"",CZ24&lt;&gt;"")))),"N7",""))</f>
      </c>
      <c r="DE24" s="110">
        <f>IF(OR(BX24&lt;75%,BX24&gt;100%),"E","")</f>
      </c>
      <c r="DF24" s="110">
        <f>IF(COUNTIF(DG24:EH24,"N3")&gt;0,"F","")</f>
      </c>
      <c r="DG24" s="111">
        <f>IF(OR(AND(BY24&lt;&gt;"",BZ24&lt;&gt;"",CA24&lt;&gt;""),AND(BY24="",BZ24="",CA24="")),"","N3")</f>
      </c>
      <c r="DH24" s="95"/>
      <c r="DI24" s="95"/>
      <c r="DJ24" s="111">
        <f>IF(OR(AND(CB24&lt;&gt;"",CC24&lt;&gt;"",CD24&lt;&gt;""),AND(CB24="",CC24="",CD24="")),"","N3")</f>
      </c>
      <c r="DK24" s="95"/>
      <c r="DL24" s="95"/>
      <c r="DM24" s="111">
        <f>IF(OR(AND(CE24&lt;&gt;"",CF24&lt;&gt;"",CG24&lt;&gt;""),AND(CE24="",CF24="",CG24="")),"","N3")</f>
      </c>
      <c r="DN24" s="95"/>
      <c r="DO24" s="95"/>
      <c r="DP24" s="111">
        <f>IF(OR(AND(CH24&lt;&gt;"",CI24&lt;&gt;"",CJ24&lt;&gt;""),AND(CH24="",CI24="",CJ24="")),"","N3")</f>
      </c>
      <c r="DQ24" s="95"/>
      <c r="DR24" s="95"/>
      <c r="DS24" s="111">
        <f>IF(OR(AND(CK24&lt;&gt;"",CL24&lt;&gt;"",CM24&lt;&gt;""),AND(CK24="",CL24="",CM24="")),"","N3")</f>
      </c>
      <c r="DT24" s="95"/>
      <c r="DU24" s="95"/>
      <c r="DV24" s="111">
        <f>IF(OR(AND(CN24&lt;&gt;"",CO24&lt;&gt;"",CP24&lt;&gt;""),AND(CN24="",CO24="",CP24="")),"","N3")</f>
      </c>
      <c r="DW24" s="95"/>
      <c r="DX24" s="95"/>
      <c r="DY24" s="111">
        <f>IF(OR(AND(CQ24&lt;&gt;"",CR24&lt;&gt;"",CS24&lt;&gt;""),AND(CQ24="",CR24="",CS24="")),"","N3")</f>
      </c>
      <c r="DZ24" s="95"/>
      <c r="EA24" s="95"/>
      <c r="EB24" s="111">
        <f>IF(OR(AND(CT24&lt;&gt;"",CU24&lt;&gt;"",CV24&lt;&gt;""),AND(CT24="",CU24="",CV24="")),"","N3")</f>
      </c>
      <c r="EC24" s="95"/>
      <c r="ED24" s="95"/>
      <c r="EE24" s="111">
        <f>IF(OR(AND(CW24&lt;&gt;"",CX24&lt;&gt;"",CY24&lt;&gt;""),AND(CW24="",CX24="",CY24="")),"","N3")</f>
      </c>
      <c r="EF24" s="95"/>
      <c r="EG24" s="95"/>
      <c r="EH24" s="111">
        <f>IF(OR(AND(CZ24&lt;&gt;"",DA24&lt;&gt;"",DB24&lt;&gt;""),AND(CZ24="",DA24="",DB24="")),"","N3")</f>
      </c>
    </row>
    <row r="25" spans="1:145" s="95" customFormat="1" ht="15.75" customHeight="1" thickBot="1">
      <c r="A25" s="94"/>
      <c r="B25" s="416">
        <f>B24+1</f>
        <v>6</v>
      </c>
      <c r="C25" s="417"/>
      <c r="D25" s="417"/>
      <c r="E25" s="417"/>
      <c r="F25" s="418"/>
      <c r="G25" s="419" t="s">
        <v>117</v>
      </c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1"/>
      <c r="AI25" s="422">
        <f>AI24+1</f>
        <v>205</v>
      </c>
      <c r="AJ25" s="423"/>
      <c r="AK25" s="423"/>
      <c r="AL25" s="423"/>
      <c r="AM25" s="424"/>
      <c r="AN25" s="392">
        <f>'[1]BB'!H11</f>
        <v>2295560</v>
      </c>
      <c r="AO25" s="393"/>
      <c r="AP25" s="393"/>
      <c r="AQ25" s="393"/>
      <c r="AR25" s="393"/>
      <c r="AS25" s="393"/>
      <c r="AT25" s="393"/>
      <c r="AU25" s="393"/>
      <c r="AV25" s="393"/>
      <c r="AW25" s="393"/>
      <c r="AX25" s="394"/>
      <c r="AY25" s="413">
        <v>2101895</v>
      </c>
      <c r="AZ25" s="414"/>
      <c r="BA25" s="414"/>
      <c r="BB25" s="414"/>
      <c r="BC25" s="414"/>
      <c r="BD25" s="414"/>
      <c r="BE25" s="414"/>
      <c r="BF25" s="414"/>
      <c r="BG25" s="414"/>
      <c r="BH25" s="414"/>
      <c r="BI25" s="415"/>
      <c r="BJ25" s="94"/>
      <c r="BT25" s="99">
        <f t="shared" si="2"/>
      </c>
      <c r="BU25" s="99">
        <f t="shared" si="2"/>
      </c>
      <c r="BV25" s="113">
        <v>205</v>
      </c>
      <c r="BW25" s="101">
        <f>AN25-AY25</f>
        <v>193665</v>
      </c>
      <c r="BX25" s="102">
        <f>IF(ABS(AN25-AY25)&gt;0,(BY25+CB25+CE25+CH25+CK25+CN25+CQ25+CT25+CW25+CZ25)/(AN25-AY25),(BY25+CB25+CE25+CH25+CK25+CN25+CQ25+CT25+CW25+CZ25)/(AN25-AY25+1))</f>
        <v>1</v>
      </c>
      <c r="BY25" s="103">
        <v>193665</v>
      </c>
      <c r="BZ25" s="104" t="s">
        <v>118</v>
      </c>
      <c r="CA25" s="105" t="s">
        <v>119</v>
      </c>
      <c r="CB25" s="103"/>
      <c r="CC25" s="103"/>
      <c r="CD25" s="105"/>
      <c r="CE25" s="103"/>
      <c r="CF25" s="103"/>
      <c r="CG25" s="105"/>
      <c r="CH25" s="103"/>
      <c r="CI25" s="103"/>
      <c r="CJ25" s="105"/>
      <c r="CK25" s="103"/>
      <c r="CL25" s="103"/>
      <c r="CM25" s="105"/>
      <c r="CN25" s="103"/>
      <c r="CO25" s="103"/>
      <c r="CP25" s="105"/>
      <c r="CQ25" s="103"/>
      <c r="CR25" s="103"/>
      <c r="CS25" s="105"/>
      <c r="CT25" s="103"/>
      <c r="CU25" s="103"/>
      <c r="CV25" s="105"/>
      <c r="CW25" s="103"/>
      <c r="CX25" s="103"/>
      <c r="CY25" s="105"/>
      <c r="CZ25" s="106"/>
      <c r="DA25" s="106"/>
      <c r="DB25" s="107"/>
      <c r="DC25" s="108">
        <f>IF(ISERROR(BW25),"NP1",IF(AND(ABS(BW25)&gt;=50000,OR(DF25&lt;&gt;"",DE25&lt;&gt;"")),"N6",""))</f>
      </c>
      <c r="DD25" s="109">
        <f>IF(ISERROR(BW25),"NP2",IF(AND(ABS(BW25)&lt;50000,OR(DF25&lt;&gt;"",AND(DE25&lt;&gt;"",OR(BY25&lt;&gt;"",CB25&lt;&gt;"",CE25&lt;&gt;"",CH25&lt;&gt;"",CK25&lt;&gt;"",CN25&lt;&gt;"",CQ25&lt;&gt;"",CT25&lt;&gt;"",CW25&lt;&gt;"",CZ25&lt;&gt;"")))),"N7",""))</f>
      </c>
      <c r="DE25" s="110">
        <f t="shared" si="1"/>
      </c>
      <c r="DF25" s="110">
        <f>IF(COUNTIF(DG25:EH25,"N3")&gt;0,"F","")</f>
      </c>
      <c r="DG25" s="111">
        <f>IF(OR(AND(BY25&lt;&gt;"",BZ25&lt;&gt;"",CA25&lt;&gt;""),AND(BY25="",BZ25="",CA25="")),"","N3")</f>
      </c>
      <c r="DJ25" s="111">
        <f>IF(OR(AND(CB25&lt;&gt;"",CC25&lt;&gt;"",CD25&lt;&gt;""),AND(CB25="",CC25="",CD25="")),"","N3")</f>
      </c>
      <c r="DM25" s="111">
        <f>IF(OR(AND(CE25&lt;&gt;"",CF25&lt;&gt;"",CG25&lt;&gt;""),AND(CE25="",CF25="",CG25="")),"","N3")</f>
      </c>
      <c r="DP25" s="111">
        <f>IF(OR(AND(CH25&lt;&gt;"",CI25&lt;&gt;"",CJ25&lt;&gt;""),AND(CH25="",CI25="",CJ25="")),"","N3")</f>
      </c>
      <c r="DS25" s="111">
        <f>IF(OR(AND(CK25&lt;&gt;"",CL25&lt;&gt;"",CM25&lt;&gt;""),AND(CK25="",CL25="",CM25="")),"","N3")</f>
      </c>
      <c r="DV25" s="111">
        <f>IF(OR(AND(CN25&lt;&gt;"",CO25&lt;&gt;"",CP25&lt;&gt;""),AND(CN25="",CO25="",CP25="")),"","N3")</f>
      </c>
      <c r="DY25" s="111">
        <f>IF(OR(AND(CQ25&lt;&gt;"",CR25&lt;&gt;"",CS25&lt;&gt;""),AND(CQ25="",CR25="",CS25="")),"","N3")</f>
      </c>
      <c r="EB25" s="111">
        <f>IF(OR(AND(CT25&lt;&gt;"",CU25&lt;&gt;"",CV25&lt;&gt;""),AND(CT25="",CU25="",CV25="")),"","N3")</f>
      </c>
      <c r="EE25" s="111">
        <f>IF(OR(AND(CW25&lt;&gt;"",CX25&lt;&gt;"",CY25&lt;&gt;""),AND(CW25="",CX25="",CY25="")),"","N3")</f>
      </c>
      <c r="EH25" s="111">
        <f>IF(OR(AND(CZ25&lt;&gt;"",DA25&lt;&gt;"",DB25&lt;&gt;""),AND(CZ25="",DA25="",DB25="")),"","N3")</f>
      </c>
      <c r="EI25" s="4"/>
      <c r="EJ25" s="4"/>
      <c r="EL25" s="97"/>
      <c r="EM25" s="41"/>
      <c r="EN25" s="42"/>
      <c r="EO25" s="43"/>
    </row>
    <row r="26" spans="1:145" s="95" customFormat="1" ht="25.5" customHeight="1">
      <c r="A26" s="94"/>
      <c r="B26" s="350">
        <f>B25+1</f>
        <v>7</v>
      </c>
      <c r="C26" s="351"/>
      <c r="D26" s="351"/>
      <c r="E26" s="351"/>
      <c r="F26" s="352"/>
      <c r="G26" s="356" t="s">
        <v>120</v>
      </c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8"/>
      <c r="AI26" s="359">
        <f>AI25+1</f>
        <v>206</v>
      </c>
      <c r="AJ26" s="360"/>
      <c r="AK26" s="360"/>
      <c r="AL26" s="360"/>
      <c r="AM26" s="361"/>
      <c r="AN26" s="365">
        <f>AN28-AN29</f>
        <v>194590</v>
      </c>
      <c r="AO26" s="366"/>
      <c r="AP26" s="366"/>
      <c r="AQ26" s="366"/>
      <c r="AR26" s="366"/>
      <c r="AS26" s="366"/>
      <c r="AT26" s="366"/>
      <c r="AU26" s="366"/>
      <c r="AV26" s="366"/>
      <c r="AW26" s="366"/>
      <c r="AX26" s="367"/>
      <c r="AY26" s="365">
        <f>AY28-AY29</f>
        <v>161913</v>
      </c>
      <c r="AZ26" s="366"/>
      <c r="BA26" s="366"/>
      <c r="BB26" s="366"/>
      <c r="BC26" s="366"/>
      <c r="BD26" s="366"/>
      <c r="BE26" s="366"/>
      <c r="BF26" s="366"/>
      <c r="BG26" s="366"/>
      <c r="BH26" s="366"/>
      <c r="BI26" s="367"/>
      <c r="BJ26" s="94"/>
      <c r="BT26" s="371">
        <f t="shared" si="2"/>
      </c>
      <c r="BU26" s="372">
        <f t="shared" si="2"/>
      </c>
      <c r="BV26" s="96">
        <v>206</v>
      </c>
      <c r="BW26" s="373">
        <f>AN26-AY26</f>
        <v>32677</v>
      </c>
      <c r="BX26" s="375">
        <f>IF(ABS(AN26-AY26)&gt;0,(BY26+CB26+CE26+CH26+CK26+CN26+CQ26+CT26+CW26+CZ26)/(AN26-AY26),(BY26+CB26+CE26+CH26+CK26+CN26+CQ26+CT26+CW26+CZ26)/(AN26-AY26+1))</f>
        <v>0</v>
      </c>
      <c r="BY26" s="377"/>
      <c r="BZ26" s="379" t="s">
        <v>107</v>
      </c>
      <c r="CA26" s="381"/>
      <c r="CB26" s="377"/>
      <c r="CC26" s="379" t="s">
        <v>107</v>
      </c>
      <c r="CD26" s="381"/>
      <c r="CE26" s="377"/>
      <c r="CF26" s="379" t="s">
        <v>107</v>
      </c>
      <c r="CG26" s="381"/>
      <c r="CH26" s="377"/>
      <c r="CI26" s="379" t="s">
        <v>107</v>
      </c>
      <c r="CJ26" s="381"/>
      <c r="CK26" s="377"/>
      <c r="CL26" s="377"/>
      <c r="CM26" s="381"/>
      <c r="CN26" s="377"/>
      <c r="CO26" s="379" t="s">
        <v>107</v>
      </c>
      <c r="CP26" s="381"/>
      <c r="CQ26" s="377"/>
      <c r="CR26" s="379" t="s">
        <v>107</v>
      </c>
      <c r="CS26" s="381"/>
      <c r="CT26" s="377"/>
      <c r="CU26" s="379" t="s">
        <v>107</v>
      </c>
      <c r="CV26" s="381"/>
      <c r="CW26" s="377"/>
      <c r="CX26" s="379" t="s">
        <v>107</v>
      </c>
      <c r="CY26" s="381"/>
      <c r="CZ26" s="377"/>
      <c r="DA26" s="379" t="s">
        <v>107</v>
      </c>
      <c r="DB26" s="384"/>
      <c r="DC26" s="387">
        <f>IF(ISERROR(BW26),"NP1",IF(AND(ABS(BW26)&gt;=50000,OR(DF26&lt;&gt;"",DE26&lt;&gt;"")),"N6",""))</f>
      </c>
      <c r="DD26" s="389">
        <f>IF(ISERROR(BW26),"NP2",IF(AND(ABS(BW26)&lt;50000,OR(DF26&lt;&gt;"",AND(DE26&lt;&gt;"",OR(BY26&lt;&gt;"",CB26&lt;&gt;"",CE26&lt;&gt;"",CH26&lt;&gt;"",CK26&lt;&gt;"",CN26&lt;&gt;"",CQ26&lt;&gt;"",CT26&lt;&gt;"",CW26&lt;&gt;"",CZ26&lt;&gt;"")))),"N7",""))</f>
      </c>
      <c r="DE26" s="390" t="str">
        <f>IF(OR(BX26&lt;75%,BX26&gt;100%),"E","")</f>
        <v>E</v>
      </c>
      <c r="DF26" s="390">
        <f>IF(COUNTIF(DG26:EH26,"N3")&gt;0,"F","")</f>
      </c>
      <c r="DG26" s="391">
        <f>IF(OR(AND(BY26&lt;&gt;"",BZ26&lt;&gt;"",CA26&lt;&gt;""),AND(BY26="",BZ26="",CA26="")),"","N3")</f>
      </c>
      <c r="DH26" s="391"/>
      <c r="DI26" s="391"/>
      <c r="DJ26" s="391">
        <f>IF(OR(AND(CB26&lt;&gt;"",CC26&lt;&gt;"",CD26&lt;&gt;""),AND(CB26="",CC26="",CD26="")),"","N3")</f>
      </c>
      <c r="DK26" s="391"/>
      <c r="DL26" s="391"/>
      <c r="DM26" s="391">
        <f>IF(OR(AND(CE26&lt;&gt;"",CF26&lt;&gt;"",CG26&lt;&gt;""),AND(CE26="",CF26="",CG26="")),"","N3")</f>
      </c>
      <c r="DN26" s="391"/>
      <c r="DO26" s="391"/>
      <c r="DP26" s="391">
        <f>IF(OR(AND(CH26&lt;&gt;"",CI26&lt;&gt;"",CJ26&lt;&gt;""),AND(CH26="",CI26="",CJ26="")),"","N3")</f>
      </c>
      <c r="DQ26" s="391"/>
      <c r="DR26" s="391"/>
      <c r="DS26" s="391">
        <f>IF(OR(AND(CK26&lt;&gt;"",CL26&lt;&gt;"",CM26&lt;&gt;""),AND(CK26="",CL26="",CM26="")),"","N3")</f>
      </c>
      <c r="DT26" s="391"/>
      <c r="DU26" s="391"/>
      <c r="DV26" s="391">
        <f>IF(OR(AND(CN26&lt;&gt;"",CO26&lt;&gt;"",CP26&lt;&gt;""),AND(CN26="",CO26="",CP26="")),"","N3")</f>
      </c>
      <c r="DW26" s="391"/>
      <c r="DX26" s="391"/>
      <c r="DY26" s="391">
        <f>IF(OR(AND(CQ26&lt;&gt;"",CR26&lt;&gt;"",CS26&lt;&gt;""),AND(CQ26="",CR26="",CS26="")),"","N3")</f>
      </c>
      <c r="DZ26" s="391"/>
      <c r="EA26" s="391"/>
      <c r="EB26" s="391">
        <f>IF(OR(AND(CT26&lt;&gt;"",CU26&lt;&gt;"",CV26&lt;&gt;""),AND(CT26="",CU26="",CV26="")),"","N3")</f>
      </c>
      <c r="EC26" s="391"/>
      <c r="ED26" s="391"/>
      <c r="EE26" s="391">
        <f>IF(OR(AND(CW26&lt;&gt;"",CX26&lt;&gt;"",CY26&lt;&gt;""),AND(CW26="",CX26="",CY26="")),"","N3")</f>
      </c>
      <c r="EF26" s="391"/>
      <c r="EG26" s="391"/>
      <c r="EH26" s="391">
        <f>IF(OR(AND(CZ26&lt;&gt;"",DA26&lt;&gt;"",DB26&lt;&gt;""),AND(CZ26="",DA26="",DB26="")),"","N3")</f>
      </c>
      <c r="EI26" s="391"/>
      <c r="EJ26" s="391"/>
      <c r="EL26" s="97"/>
      <c r="EM26" s="41"/>
      <c r="EN26" s="42"/>
      <c r="EO26" s="43"/>
    </row>
    <row r="27" spans="1:140" ht="15.75" customHeight="1" thickBot="1">
      <c r="A27" s="9"/>
      <c r="B27" s="353"/>
      <c r="C27" s="354"/>
      <c r="D27" s="354"/>
      <c r="E27" s="354"/>
      <c r="F27" s="355"/>
      <c r="G27" s="395" t="s">
        <v>121</v>
      </c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7"/>
      <c r="AI27" s="362"/>
      <c r="AJ27" s="363"/>
      <c r="AK27" s="363"/>
      <c r="AL27" s="363"/>
      <c r="AM27" s="364"/>
      <c r="AN27" s="368"/>
      <c r="AO27" s="369"/>
      <c r="AP27" s="369"/>
      <c r="AQ27" s="369"/>
      <c r="AR27" s="369"/>
      <c r="AS27" s="369"/>
      <c r="AT27" s="369"/>
      <c r="AU27" s="369"/>
      <c r="AV27" s="369"/>
      <c r="AW27" s="369"/>
      <c r="AX27" s="370"/>
      <c r="AY27" s="368"/>
      <c r="AZ27" s="369"/>
      <c r="BA27" s="369"/>
      <c r="BB27" s="369"/>
      <c r="BC27" s="369"/>
      <c r="BD27" s="369"/>
      <c r="BE27" s="369"/>
      <c r="BF27" s="369"/>
      <c r="BG27" s="369"/>
      <c r="BH27" s="369"/>
      <c r="BI27" s="370"/>
      <c r="BJ27" s="9"/>
      <c r="BT27" s="371"/>
      <c r="BU27" s="372"/>
      <c r="BV27" s="98"/>
      <c r="BW27" s="374"/>
      <c r="BX27" s="376"/>
      <c r="BY27" s="378"/>
      <c r="BZ27" s="383"/>
      <c r="CA27" s="382"/>
      <c r="CB27" s="378"/>
      <c r="CC27" s="383"/>
      <c r="CD27" s="382"/>
      <c r="CE27" s="378"/>
      <c r="CF27" s="383"/>
      <c r="CG27" s="382"/>
      <c r="CH27" s="378"/>
      <c r="CI27" s="383"/>
      <c r="CJ27" s="382"/>
      <c r="CK27" s="378"/>
      <c r="CL27" s="378"/>
      <c r="CM27" s="382"/>
      <c r="CN27" s="378"/>
      <c r="CO27" s="383"/>
      <c r="CP27" s="382"/>
      <c r="CQ27" s="378"/>
      <c r="CR27" s="383"/>
      <c r="CS27" s="382"/>
      <c r="CT27" s="378"/>
      <c r="CU27" s="383"/>
      <c r="CV27" s="382"/>
      <c r="CW27" s="378"/>
      <c r="CX27" s="383"/>
      <c r="CY27" s="382"/>
      <c r="CZ27" s="378"/>
      <c r="DA27" s="383"/>
      <c r="DB27" s="385"/>
      <c r="DC27" s="387"/>
      <c r="DD27" s="389"/>
      <c r="DE27" s="390"/>
      <c r="DF27" s="390"/>
      <c r="DG27" s="391"/>
      <c r="DH27" s="391"/>
      <c r="DI27" s="391"/>
      <c r="DJ27" s="391"/>
      <c r="DK27" s="391"/>
      <c r="DL27" s="391"/>
      <c r="DM27" s="391"/>
      <c r="DN27" s="391"/>
      <c r="DO27" s="391"/>
      <c r="DP27" s="391"/>
      <c r="DQ27" s="391"/>
      <c r="DR27" s="391"/>
      <c r="DS27" s="391"/>
      <c r="DT27" s="391"/>
      <c r="DU27" s="391"/>
      <c r="DV27" s="391"/>
      <c r="DW27" s="391"/>
      <c r="DX27" s="391"/>
      <c r="DY27" s="391"/>
      <c r="DZ27" s="391"/>
      <c r="EA27" s="391"/>
      <c r="EB27" s="391"/>
      <c r="EC27" s="391"/>
      <c r="ED27" s="391"/>
      <c r="EE27" s="391"/>
      <c r="EF27" s="391"/>
      <c r="EG27" s="391"/>
      <c r="EH27" s="391"/>
      <c r="EI27" s="391"/>
      <c r="EJ27" s="391"/>
    </row>
    <row r="28" spans="1:138" ht="24" customHeight="1" thickBot="1">
      <c r="A28" s="9"/>
      <c r="B28" s="398">
        <f>B26+1</f>
        <v>8</v>
      </c>
      <c r="C28" s="399"/>
      <c r="D28" s="399"/>
      <c r="E28" s="399"/>
      <c r="F28" s="400"/>
      <c r="G28" s="401" t="s">
        <v>122</v>
      </c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  <c r="T28" s="402"/>
      <c r="U28" s="402"/>
      <c r="V28" s="402"/>
      <c r="W28" s="402"/>
      <c r="X28" s="402"/>
      <c r="Y28" s="402"/>
      <c r="Z28" s="402"/>
      <c r="AA28" s="402"/>
      <c r="AB28" s="402"/>
      <c r="AC28" s="402"/>
      <c r="AD28" s="402"/>
      <c r="AE28" s="402"/>
      <c r="AF28" s="402"/>
      <c r="AG28" s="402"/>
      <c r="AH28" s="403"/>
      <c r="AI28" s="425">
        <f>AI26+1</f>
        <v>207</v>
      </c>
      <c r="AJ28" s="426"/>
      <c r="AK28" s="426"/>
      <c r="AL28" s="426"/>
      <c r="AM28" s="427"/>
      <c r="AN28" s="428">
        <f>'[1]BB'!H12</f>
        <v>1121981</v>
      </c>
      <c r="AO28" s="429"/>
      <c r="AP28" s="429"/>
      <c r="AQ28" s="429"/>
      <c r="AR28" s="429"/>
      <c r="AS28" s="429"/>
      <c r="AT28" s="429"/>
      <c r="AU28" s="429"/>
      <c r="AV28" s="429"/>
      <c r="AW28" s="429"/>
      <c r="AX28" s="430"/>
      <c r="AY28" s="410">
        <v>1048652</v>
      </c>
      <c r="AZ28" s="411"/>
      <c r="BA28" s="411"/>
      <c r="BB28" s="411"/>
      <c r="BC28" s="411"/>
      <c r="BD28" s="411"/>
      <c r="BE28" s="411"/>
      <c r="BF28" s="411"/>
      <c r="BG28" s="411"/>
      <c r="BH28" s="411"/>
      <c r="BI28" s="412"/>
      <c r="BJ28" s="9"/>
      <c r="BT28" s="99">
        <f>DC28</f>
      </c>
      <c r="BU28" s="99">
        <f>DD28</f>
      </c>
      <c r="BV28" s="112">
        <v>207</v>
      </c>
      <c r="BW28" s="101">
        <f>AN28-AY28</f>
        <v>73329</v>
      </c>
      <c r="BX28" s="102">
        <f>IF(ABS(AN28-AY28)&gt;0,(BY28+CB28+CE28+CH28+CK28+CN28+CQ28+CT28+CW28+CZ28)/(AN28-AY28),(BY28+CB28+CE28+CH28+CK28+CN28+CQ28+CT28+CW28+CZ28)/(AN28-AY28+1))</f>
        <v>1</v>
      </c>
      <c r="BY28" s="103">
        <v>73329</v>
      </c>
      <c r="BZ28" s="104" t="s">
        <v>112</v>
      </c>
      <c r="CA28" s="105" t="s">
        <v>123</v>
      </c>
      <c r="CB28" s="103"/>
      <c r="CC28" s="103"/>
      <c r="CD28" s="105"/>
      <c r="CE28" s="103"/>
      <c r="CF28" s="103"/>
      <c r="CG28" s="105"/>
      <c r="CH28" s="103"/>
      <c r="CI28" s="103"/>
      <c r="CJ28" s="105"/>
      <c r="CK28" s="103"/>
      <c r="CL28" s="103"/>
      <c r="CM28" s="105"/>
      <c r="CN28" s="103"/>
      <c r="CO28" s="103"/>
      <c r="CP28" s="105"/>
      <c r="CQ28" s="103"/>
      <c r="CR28" s="103"/>
      <c r="CS28" s="105"/>
      <c r="CT28" s="103"/>
      <c r="CU28" s="103"/>
      <c r="CV28" s="105"/>
      <c r="CW28" s="103"/>
      <c r="CX28" s="103"/>
      <c r="CY28" s="105"/>
      <c r="CZ28" s="106"/>
      <c r="DA28" s="106"/>
      <c r="DB28" s="107"/>
      <c r="DC28" s="108">
        <f>IF(ISERROR(BW28),"NP1",IF(AND(ABS(BW28)&gt;=50000,OR(DF28&lt;&gt;"",DE28&lt;&gt;"")),"N6",""))</f>
      </c>
      <c r="DD28" s="109">
        <f>IF(ISERROR(BW28),"NP2",IF(AND(ABS(BW28)&lt;50000,OR(DF28&lt;&gt;"",AND(DE28&lt;&gt;"",OR(BY28&lt;&gt;"",CB28&lt;&gt;"",CE28&lt;&gt;"",CH28&lt;&gt;"",CK28&lt;&gt;"",CN28&lt;&gt;"",CQ28&lt;&gt;"",CT28&lt;&gt;"",CW28&lt;&gt;"",CZ28&lt;&gt;"")))),"N7",""))</f>
      </c>
      <c r="DE28" s="110">
        <f t="shared" si="1"/>
      </c>
      <c r="DF28" s="110">
        <f>IF(COUNTIF(DG28:EH28,"N3")&gt;0,"F","")</f>
      </c>
      <c r="DG28" s="111">
        <f>IF(OR(AND(BY28&lt;&gt;"",BZ28&lt;&gt;"",CA28&lt;&gt;""),AND(BY28="",BZ28="",CA28="")),"","N3")</f>
      </c>
      <c r="DH28" s="95"/>
      <c r="DI28" s="95"/>
      <c r="DJ28" s="111">
        <f>IF(OR(AND(CB28&lt;&gt;"",CC28&lt;&gt;"",CD28&lt;&gt;""),AND(CB28="",CC28="",CD28="")),"","N3")</f>
      </c>
      <c r="DK28" s="95"/>
      <c r="DL28" s="95"/>
      <c r="DM28" s="111">
        <f>IF(OR(AND(CE28&lt;&gt;"",CF28&lt;&gt;"",CG28&lt;&gt;""),AND(CE28="",CF28="",CG28="")),"","N3")</f>
      </c>
      <c r="DN28" s="95"/>
      <c r="DO28" s="95"/>
      <c r="DP28" s="111">
        <f>IF(OR(AND(CH28&lt;&gt;"",CI28&lt;&gt;"",CJ28&lt;&gt;""),AND(CH28="",CI28="",CJ28="")),"","N3")</f>
      </c>
      <c r="DQ28" s="95"/>
      <c r="DR28" s="95"/>
      <c r="DS28" s="111">
        <f>IF(OR(AND(CK28&lt;&gt;"",CL28&lt;&gt;"",CM28&lt;&gt;""),AND(CK28="",CL28="",CM28="")),"","N3")</f>
      </c>
      <c r="DT28" s="95"/>
      <c r="DU28" s="95"/>
      <c r="DV28" s="111">
        <f>IF(OR(AND(CN28&lt;&gt;"",CO28&lt;&gt;"",CP28&lt;&gt;""),AND(CN28="",CO28="",CP28="")),"","N3")</f>
      </c>
      <c r="DW28" s="95"/>
      <c r="DX28" s="95"/>
      <c r="DY28" s="111">
        <f>IF(OR(AND(CQ28&lt;&gt;"",CR28&lt;&gt;"",CS28&lt;&gt;""),AND(CQ28="",CR28="",CS28="")),"","N3")</f>
      </c>
      <c r="DZ28" s="95"/>
      <c r="EA28" s="95"/>
      <c r="EB28" s="111">
        <f>IF(OR(AND(CT28&lt;&gt;"",CU28&lt;&gt;"",CV28&lt;&gt;""),AND(CT28="",CU28="",CV28="")),"","N3")</f>
      </c>
      <c r="EC28" s="95"/>
      <c r="ED28" s="95"/>
      <c r="EE28" s="111">
        <f>IF(OR(AND(CW28&lt;&gt;"",CX28&lt;&gt;"",CY28&lt;&gt;""),AND(CW28="",CX28="",CY28="")),"","N3")</f>
      </c>
      <c r="EF28" s="95"/>
      <c r="EG28" s="95"/>
      <c r="EH28" s="111">
        <f>IF(OR(AND(CZ28&lt;&gt;"",DA28&lt;&gt;"",DB28&lt;&gt;""),AND(CZ28="",DA28="",DB28="")),"","N3")</f>
      </c>
    </row>
    <row r="29" spans="1:145" s="95" customFormat="1" ht="24.75" customHeight="1" thickBot="1">
      <c r="A29" s="94"/>
      <c r="B29" s="416">
        <f>B28+1</f>
        <v>9</v>
      </c>
      <c r="C29" s="417"/>
      <c r="D29" s="417"/>
      <c r="E29" s="417"/>
      <c r="F29" s="418"/>
      <c r="G29" s="419" t="s">
        <v>124</v>
      </c>
      <c r="H29" s="420"/>
      <c r="I29" s="420"/>
      <c r="J29" s="420"/>
      <c r="K29" s="420"/>
      <c r="L29" s="420"/>
      <c r="M29" s="420"/>
      <c r="N29" s="420"/>
      <c r="O29" s="420"/>
      <c r="P29" s="420"/>
      <c r="Q29" s="420"/>
      <c r="R29" s="420"/>
      <c r="S29" s="420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0"/>
      <c r="AG29" s="420"/>
      <c r="AH29" s="421"/>
      <c r="AI29" s="422">
        <f aca="true" t="shared" si="3" ref="AI29:AI41">AI28+1</f>
        <v>208</v>
      </c>
      <c r="AJ29" s="423"/>
      <c r="AK29" s="423"/>
      <c r="AL29" s="423"/>
      <c r="AM29" s="424"/>
      <c r="AN29" s="392">
        <f>'[1]BB'!H13</f>
        <v>927391</v>
      </c>
      <c r="AO29" s="393"/>
      <c r="AP29" s="393"/>
      <c r="AQ29" s="393"/>
      <c r="AR29" s="393"/>
      <c r="AS29" s="393"/>
      <c r="AT29" s="393"/>
      <c r="AU29" s="393"/>
      <c r="AV29" s="393"/>
      <c r="AW29" s="393"/>
      <c r="AX29" s="394"/>
      <c r="AY29" s="413">
        <v>886739</v>
      </c>
      <c r="AZ29" s="414"/>
      <c r="BA29" s="414"/>
      <c r="BB29" s="414"/>
      <c r="BC29" s="414"/>
      <c r="BD29" s="414"/>
      <c r="BE29" s="414"/>
      <c r="BF29" s="414"/>
      <c r="BG29" s="414"/>
      <c r="BH29" s="414"/>
      <c r="BI29" s="415"/>
      <c r="BJ29" s="94"/>
      <c r="BT29" s="99">
        <f>DC29</f>
      </c>
      <c r="BU29" s="99">
        <f>DD29</f>
      </c>
      <c r="BV29" s="114">
        <v>208</v>
      </c>
      <c r="BW29" s="101">
        <f>AN29-AY29</f>
        <v>40652</v>
      </c>
      <c r="BX29" s="102">
        <f>IF(ABS(AN29-AY29)&gt;0,(BY29+CB29+CE29+CH29+CK29+CN29+CQ29+CT29+CW29+CZ29)/(AN29-AY29),(BY29+CB29+CE29+CH29+CK29+CN29+CQ29+CT29+CW29+CZ29)/(AN29-AY29+1))</f>
        <v>0</v>
      </c>
      <c r="BY29" s="103"/>
      <c r="BZ29" s="104" t="s">
        <v>107</v>
      </c>
      <c r="CA29" s="105"/>
      <c r="CB29" s="103"/>
      <c r="CC29" s="103"/>
      <c r="CD29" s="105"/>
      <c r="CE29" s="103"/>
      <c r="CF29" s="103"/>
      <c r="CG29" s="105"/>
      <c r="CH29" s="103"/>
      <c r="CI29" s="103"/>
      <c r="CJ29" s="105"/>
      <c r="CK29" s="103"/>
      <c r="CL29" s="103"/>
      <c r="CM29" s="105"/>
      <c r="CN29" s="103"/>
      <c r="CO29" s="103"/>
      <c r="CP29" s="105"/>
      <c r="CQ29" s="103"/>
      <c r="CR29" s="103"/>
      <c r="CS29" s="105"/>
      <c r="CT29" s="103"/>
      <c r="CU29" s="103"/>
      <c r="CV29" s="105"/>
      <c r="CW29" s="103"/>
      <c r="CX29" s="103"/>
      <c r="CY29" s="105"/>
      <c r="CZ29" s="106"/>
      <c r="DA29" s="106"/>
      <c r="DB29" s="107"/>
      <c r="DC29" s="108">
        <f>IF(ISERROR(BW29),"NP1",IF(AND(ABS(BW29)&gt;=50000,OR(DF29&lt;&gt;"",DE29&lt;&gt;"")),"N6",""))</f>
      </c>
      <c r="DD29" s="109">
        <f>IF(ISERROR(BW29),"NP2",IF(AND(ABS(BW29)&lt;50000,OR(DF29&lt;&gt;"",AND(DE29&lt;&gt;"",OR(BY29&lt;&gt;"",CB29&lt;&gt;"",CE29&lt;&gt;"",CH29&lt;&gt;"",CK29&lt;&gt;"",CN29&lt;&gt;"",CQ29&lt;&gt;"",CT29&lt;&gt;"",CW29&lt;&gt;"",CZ29&lt;&gt;"")))),"N7",""))</f>
      </c>
      <c r="DE29" s="110" t="str">
        <f t="shared" si="1"/>
        <v>E</v>
      </c>
      <c r="DF29" s="110">
        <f>IF(COUNTIF(DG29:EH29,"N3")&gt;0,"F","")</f>
      </c>
      <c r="DG29" s="111">
        <f>IF(OR(AND(BY29&lt;&gt;"",BZ29&lt;&gt;"",CA29&lt;&gt;""),AND(BY29="",BZ29="",CA29="")),"","N3")</f>
      </c>
      <c r="DJ29" s="111">
        <f>IF(OR(AND(CB29&lt;&gt;"",CC29&lt;&gt;"",CD29&lt;&gt;""),AND(CB29="",CC29="",CD29="")),"","N3")</f>
      </c>
      <c r="DM29" s="111">
        <f>IF(OR(AND(CE29&lt;&gt;"",CF29&lt;&gt;"",CG29&lt;&gt;""),AND(CE29="",CF29="",CG29="")),"","N3")</f>
      </c>
      <c r="DP29" s="111">
        <f>IF(OR(AND(CH29&lt;&gt;"",CI29&lt;&gt;"",CJ29&lt;&gt;""),AND(CH29="",CI29="",CJ29="")),"","N3")</f>
      </c>
      <c r="DS29" s="111">
        <f>IF(OR(AND(CK29&lt;&gt;"",CL29&lt;&gt;"",CM29&lt;&gt;""),AND(CK29="",CL29="",CM29="")),"","N3")</f>
      </c>
      <c r="DV29" s="111">
        <f>IF(OR(AND(CN29&lt;&gt;"",CO29&lt;&gt;"",CP29&lt;&gt;""),AND(CN29="",CO29="",CP29="")),"","N3")</f>
      </c>
      <c r="DY29" s="111">
        <f>IF(OR(AND(CQ29&lt;&gt;"",CR29&lt;&gt;"",CS29&lt;&gt;""),AND(CQ29="",CR29="",CS29="")),"","N3")</f>
      </c>
      <c r="EB29" s="111">
        <f>IF(OR(AND(CT29&lt;&gt;"",CU29&lt;&gt;"",CV29&lt;&gt;""),AND(CT29="",CU29="",CV29="")),"","N3")</f>
      </c>
      <c r="EE29" s="111">
        <f>IF(OR(AND(CW29&lt;&gt;"",CX29&lt;&gt;"",CY29&lt;&gt;""),AND(CW29="",CX29="",CY29="")),"","N3")</f>
      </c>
      <c r="EH29" s="111">
        <f>IF(OR(AND(CZ29&lt;&gt;"",DA29&lt;&gt;"",DB29&lt;&gt;""),AND(CZ29="",DA29="",DB29="")),"","N3")</f>
      </c>
      <c r="EI29" s="4"/>
      <c r="EJ29" s="4"/>
      <c r="EL29" s="97"/>
      <c r="EM29" s="41"/>
      <c r="EN29" s="42"/>
      <c r="EO29" s="43"/>
    </row>
    <row r="30" spans="1:212" s="95" customFormat="1" ht="25.5" customHeight="1">
      <c r="A30" s="94"/>
      <c r="B30" s="350">
        <f>B29+1</f>
        <v>10</v>
      </c>
      <c r="C30" s="351"/>
      <c r="D30" s="351"/>
      <c r="E30" s="351"/>
      <c r="F30" s="352"/>
      <c r="G30" s="356" t="s">
        <v>125</v>
      </c>
      <c r="H30" s="357"/>
      <c r="I30" s="357"/>
      <c r="J30" s="357"/>
      <c r="K30" s="357"/>
      <c r="L30" s="357"/>
      <c r="M30" s="357"/>
      <c r="N30" s="357"/>
      <c r="O30" s="357"/>
      <c r="P30" s="357"/>
      <c r="Q30" s="357"/>
      <c r="R30" s="357"/>
      <c r="S30" s="357"/>
      <c r="T30" s="357"/>
      <c r="U30" s="357"/>
      <c r="V30" s="357"/>
      <c r="W30" s="357"/>
      <c r="X30" s="357"/>
      <c r="Y30" s="357"/>
      <c r="Z30" s="357"/>
      <c r="AA30" s="357"/>
      <c r="AB30" s="357"/>
      <c r="AC30" s="357"/>
      <c r="AD30" s="357"/>
      <c r="AE30" s="357"/>
      <c r="AF30" s="357"/>
      <c r="AG30" s="357"/>
      <c r="AH30" s="358"/>
      <c r="AI30" s="359">
        <f>AI29+1</f>
        <v>209</v>
      </c>
      <c r="AJ30" s="360"/>
      <c r="AK30" s="360"/>
      <c r="AL30" s="360"/>
      <c r="AM30" s="361"/>
      <c r="AN30" s="365">
        <f>AN33+AN32</f>
        <v>591945</v>
      </c>
      <c r="AO30" s="366"/>
      <c r="AP30" s="366"/>
      <c r="AQ30" s="366"/>
      <c r="AR30" s="366"/>
      <c r="AS30" s="366"/>
      <c r="AT30" s="366"/>
      <c r="AU30" s="366"/>
      <c r="AV30" s="366"/>
      <c r="AW30" s="366"/>
      <c r="AX30" s="367"/>
      <c r="AY30" s="365">
        <f>AY33+AY32</f>
        <v>626767</v>
      </c>
      <c r="AZ30" s="366"/>
      <c r="BA30" s="366"/>
      <c r="BB30" s="366"/>
      <c r="BC30" s="366"/>
      <c r="BD30" s="366"/>
      <c r="BE30" s="366"/>
      <c r="BF30" s="366"/>
      <c r="BG30" s="366"/>
      <c r="BH30" s="366"/>
      <c r="BI30" s="367"/>
      <c r="BJ30" s="94"/>
      <c r="BT30" s="431"/>
      <c r="BU30" s="432"/>
      <c r="BV30" s="115" t="s">
        <v>126</v>
      </c>
      <c r="BW30" s="433"/>
      <c r="BX30" s="433"/>
      <c r="BY30" s="433"/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3"/>
      <c r="DA30" s="433"/>
      <c r="DB30" s="433"/>
      <c r="DC30" s="435"/>
      <c r="DD30" s="437"/>
      <c r="DE30" s="437"/>
      <c r="DF30" s="437"/>
      <c r="DG30" s="437"/>
      <c r="DH30" s="437"/>
      <c r="DI30" s="437"/>
      <c r="DJ30" s="437"/>
      <c r="DK30" s="437"/>
      <c r="DL30" s="437"/>
      <c r="DM30" s="437"/>
      <c r="DN30" s="437"/>
      <c r="DO30" s="437"/>
      <c r="DP30" s="437"/>
      <c r="DQ30" s="437"/>
      <c r="DR30" s="437"/>
      <c r="DS30" s="437"/>
      <c r="DT30" s="437"/>
      <c r="DU30" s="437"/>
      <c r="DV30" s="437"/>
      <c r="DW30" s="437"/>
      <c r="DX30" s="437"/>
      <c r="DY30" s="437"/>
      <c r="DZ30" s="437"/>
      <c r="EA30" s="437"/>
      <c r="EB30" s="437"/>
      <c r="EC30" s="437"/>
      <c r="ED30" s="437"/>
      <c r="EE30" s="437"/>
      <c r="EF30" s="437"/>
      <c r="EG30" s="437"/>
      <c r="EH30" s="437"/>
      <c r="EI30" s="116"/>
      <c r="EJ30" s="116"/>
      <c r="EK30" s="111"/>
      <c r="EL30" s="117"/>
      <c r="EM30" s="118"/>
      <c r="EN30" s="119"/>
      <c r="EO30" s="120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</row>
    <row r="31" spans="1:212" ht="15.75" customHeight="1" thickBot="1">
      <c r="A31" s="9"/>
      <c r="B31" s="353"/>
      <c r="C31" s="354"/>
      <c r="D31" s="354"/>
      <c r="E31" s="354"/>
      <c r="F31" s="355"/>
      <c r="G31" s="395" t="s">
        <v>127</v>
      </c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7"/>
      <c r="AI31" s="362"/>
      <c r="AJ31" s="363"/>
      <c r="AK31" s="363"/>
      <c r="AL31" s="363"/>
      <c r="AM31" s="364"/>
      <c r="AN31" s="368"/>
      <c r="AO31" s="369"/>
      <c r="AP31" s="369"/>
      <c r="AQ31" s="369"/>
      <c r="AR31" s="369"/>
      <c r="AS31" s="369"/>
      <c r="AT31" s="369"/>
      <c r="AU31" s="369"/>
      <c r="AV31" s="369"/>
      <c r="AW31" s="369"/>
      <c r="AX31" s="370"/>
      <c r="AY31" s="368"/>
      <c r="AZ31" s="369"/>
      <c r="BA31" s="369"/>
      <c r="BB31" s="369"/>
      <c r="BC31" s="369"/>
      <c r="BD31" s="369"/>
      <c r="BE31" s="369"/>
      <c r="BF31" s="369"/>
      <c r="BG31" s="369"/>
      <c r="BH31" s="369"/>
      <c r="BI31" s="370"/>
      <c r="BJ31" s="9"/>
      <c r="BT31" s="432"/>
      <c r="BU31" s="432"/>
      <c r="BV31" s="121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4"/>
      <c r="DC31" s="436"/>
      <c r="DD31" s="438"/>
      <c r="DE31" s="438"/>
      <c r="DF31" s="438"/>
      <c r="DG31" s="438"/>
      <c r="DH31" s="438"/>
      <c r="DI31" s="438"/>
      <c r="DJ31" s="438"/>
      <c r="DK31" s="438"/>
      <c r="DL31" s="438"/>
      <c r="DM31" s="438"/>
      <c r="DN31" s="438"/>
      <c r="DO31" s="438"/>
      <c r="DP31" s="438"/>
      <c r="DQ31" s="438"/>
      <c r="DR31" s="438"/>
      <c r="DS31" s="438"/>
      <c r="DT31" s="438"/>
      <c r="DU31" s="438"/>
      <c r="DV31" s="438"/>
      <c r="DW31" s="438"/>
      <c r="DX31" s="438"/>
      <c r="DY31" s="438"/>
      <c r="DZ31" s="438"/>
      <c r="EA31" s="438"/>
      <c r="EB31" s="438"/>
      <c r="EC31" s="438"/>
      <c r="ED31" s="438"/>
      <c r="EE31" s="438"/>
      <c r="EF31" s="438"/>
      <c r="EG31" s="438"/>
      <c r="EH31" s="438"/>
      <c r="EI31" s="116"/>
      <c r="EJ31" s="116"/>
      <c r="EK31" s="116"/>
      <c r="EL31" s="117"/>
      <c r="EM31" s="118"/>
      <c r="EN31" s="119"/>
      <c r="EO31" s="120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  <c r="FG31" s="116"/>
      <c r="FH31" s="116"/>
      <c r="FI31" s="116"/>
      <c r="FJ31" s="116"/>
      <c r="FK31" s="116"/>
      <c r="FL31" s="116"/>
      <c r="FM31" s="116"/>
      <c r="FN31" s="116"/>
      <c r="FO31" s="116"/>
      <c r="FP31" s="116"/>
      <c r="FQ31" s="116"/>
      <c r="FR31" s="116"/>
      <c r="FS31" s="116"/>
      <c r="FT31" s="116"/>
      <c r="FU31" s="116"/>
      <c r="FV31" s="116"/>
      <c r="FW31" s="116"/>
      <c r="FX31" s="116"/>
      <c r="FY31" s="116"/>
      <c r="FZ31" s="116"/>
      <c r="GA31" s="116"/>
      <c r="GB31" s="116"/>
      <c r="GC31" s="116"/>
      <c r="GD31" s="116"/>
      <c r="GE31" s="116"/>
      <c r="GF31" s="116"/>
      <c r="GG31" s="116"/>
      <c r="GH31" s="116"/>
      <c r="GI31" s="116"/>
      <c r="GJ31" s="116"/>
      <c r="GK31" s="116"/>
      <c r="GL31" s="116"/>
      <c r="GM31" s="116"/>
      <c r="GN31" s="116"/>
      <c r="GO31" s="116"/>
      <c r="GP31" s="116"/>
      <c r="GQ31" s="116"/>
      <c r="GR31" s="116"/>
      <c r="GS31" s="116"/>
      <c r="GT31" s="116"/>
      <c r="GU31" s="116"/>
      <c r="GV31" s="116"/>
      <c r="GW31" s="116"/>
      <c r="GX31" s="116"/>
      <c r="GY31" s="116"/>
      <c r="GZ31" s="116"/>
      <c r="HA31" s="116"/>
      <c r="HB31" s="116"/>
      <c r="HC31" s="116"/>
      <c r="HD31" s="116"/>
    </row>
    <row r="32" spans="1:138" ht="27.75" customHeight="1" thickBot="1">
      <c r="A32" s="9"/>
      <c r="B32" s="398">
        <f>B30+1</f>
        <v>11</v>
      </c>
      <c r="C32" s="399"/>
      <c r="D32" s="399"/>
      <c r="E32" s="399"/>
      <c r="F32" s="400"/>
      <c r="G32" s="401" t="s">
        <v>128</v>
      </c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2"/>
      <c r="AH32" s="403"/>
      <c r="AI32" s="425">
        <f>AI30+1</f>
        <v>210</v>
      </c>
      <c r="AJ32" s="426"/>
      <c r="AK32" s="426"/>
      <c r="AL32" s="426"/>
      <c r="AM32" s="427"/>
      <c r="AN32" s="407">
        <f>'[1]BB'!H23</f>
        <v>0</v>
      </c>
      <c r="AO32" s="408"/>
      <c r="AP32" s="408"/>
      <c r="AQ32" s="408"/>
      <c r="AR32" s="408"/>
      <c r="AS32" s="408"/>
      <c r="AT32" s="408"/>
      <c r="AU32" s="408"/>
      <c r="AV32" s="408"/>
      <c r="AW32" s="408"/>
      <c r="AX32" s="409"/>
      <c r="AY32" s="413"/>
      <c r="AZ32" s="414"/>
      <c r="BA32" s="414"/>
      <c r="BB32" s="414"/>
      <c r="BC32" s="414"/>
      <c r="BD32" s="414"/>
      <c r="BE32" s="414"/>
      <c r="BF32" s="414"/>
      <c r="BG32" s="414"/>
      <c r="BH32" s="414"/>
      <c r="BI32" s="415"/>
      <c r="BJ32" s="9"/>
      <c r="BK32" s="95"/>
      <c r="BL32" s="95"/>
      <c r="BM32" s="95"/>
      <c r="BN32" s="95"/>
      <c r="BO32" s="95"/>
      <c r="BP32" s="95"/>
      <c r="BQ32" s="95"/>
      <c r="BR32" s="95"/>
      <c r="BS32" s="95"/>
      <c r="BT32" s="99">
        <f aca="true" t="shared" si="4" ref="BT32:BU40">DC32</f>
      </c>
      <c r="BU32" s="99">
        <f t="shared" si="4"/>
      </c>
      <c r="BV32" s="122">
        <v>210</v>
      </c>
      <c r="BW32" s="101">
        <f aca="true" t="shared" si="5" ref="BW32:BW40">AN32-AY32</f>
        <v>0</v>
      </c>
      <c r="BX32" s="102">
        <f>IF(ABS(AN32-AY32)&gt;0,(BY32+CB32+CE32+CH32+CK32+CN32+CQ32+CT32+CW32+CZ32)/(AN32-AY32),(BY32+CB32+CE32+CH32+CK32+CN32+CQ32+CT32+CW32+CZ32)/(AN32-AY32+1))</f>
        <v>0</v>
      </c>
      <c r="BY32" s="103"/>
      <c r="BZ32" s="104" t="s">
        <v>107</v>
      </c>
      <c r="CA32" s="105"/>
      <c r="CB32" s="103"/>
      <c r="CC32" s="103"/>
      <c r="CD32" s="105"/>
      <c r="CE32" s="103"/>
      <c r="CF32" s="103"/>
      <c r="CG32" s="105"/>
      <c r="CH32" s="103"/>
      <c r="CI32" s="103"/>
      <c r="CJ32" s="105"/>
      <c r="CK32" s="103"/>
      <c r="CL32" s="103"/>
      <c r="CM32" s="105"/>
      <c r="CN32" s="103"/>
      <c r="CO32" s="103"/>
      <c r="CP32" s="105"/>
      <c r="CQ32" s="103"/>
      <c r="CR32" s="103"/>
      <c r="CS32" s="105"/>
      <c r="CT32" s="103"/>
      <c r="CU32" s="103"/>
      <c r="CV32" s="105"/>
      <c r="CW32" s="103"/>
      <c r="CX32" s="103"/>
      <c r="CY32" s="105"/>
      <c r="CZ32" s="106"/>
      <c r="DA32" s="106"/>
      <c r="DB32" s="107"/>
      <c r="DC32" s="108">
        <f>IF(ISERROR(BW32),"NP1",IF(AND(ABS(BW32)&gt;=50000,OR(DF32&lt;&gt;"",DE32&lt;&gt;"")),"N6",""))</f>
      </c>
      <c r="DD32" s="109">
        <f>IF(ISERROR(BW32),"NP2",IF(AND(ABS(BW32)&lt;50000,OR(DF32&lt;&gt;"",AND(DE32&lt;&gt;"",OR(BY32&lt;&gt;"",CB32&lt;&gt;"",CE32&lt;&gt;"",CH32&lt;&gt;"",CK32&lt;&gt;"",CN32&lt;&gt;"",CQ32&lt;&gt;"",CT32&lt;&gt;"",CW32&lt;&gt;"",CZ32&lt;&gt;"")))),"N7",""))</f>
      </c>
      <c r="DE32" s="110" t="str">
        <f>IF(OR(BX32&lt;75%,BX32&gt;100%),"E","")</f>
        <v>E</v>
      </c>
      <c r="DF32" s="110">
        <f>IF(COUNTIF(DG32:EH32,"N3")&gt;0,"F","")</f>
      </c>
      <c r="DG32" s="111">
        <f>IF(OR(AND(BY32&lt;&gt;"",BZ32&lt;&gt;"",CA32&lt;&gt;""),AND(BY32="",BZ32="",CA32="")),"","N3")</f>
      </c>
      <c r="DH32" s="95"/>
      <c r="DI32" s="95"/>
      <c r="DJ32" s="111">
        <f>IF(OR(AND(CB32&lt;&gt;"",CC32&lt;&gt;"",CD32&lt;&gt;""),AND(CB32="",CC32="",CD32="")),"","N3")</f>
      </c>
      <c r="DK32" s="95"/>
      <c r="DL32" s="95"/>
      <c r="DM32" s="111">
        <f>IF(OR(AND(CE32&lt;&gt;"",CF32&lt;&gt;"",CG32&lt;&gt;""),AND(CE32="",CF32="",CG32="")),"","N3")</f>
      </c>
      <c r="DN32" s="95"/>
      <c r="DO32" s="95"/>
      <c r="DP32" s="111">
        <f>IF(OR(AND(CH32&lt;&gt;"",CI32&lt;&gt;"",CJ32&lt;&gt;""),AND(CH32="",CI32="",CJ32="")),"","N3")</f>
      </c>
      <c r="DQ32" s="95"/>
      <c r="DR32" s="95"/>
      <c r="DS32" s="111">
        <f>IF(OR(AND(CK32&lt;&gt;"",CL32&lt;&gt;"",CM32&lt;&gt;""),AND(CK32="",CL32="",CM32="")),"","N3")</f>
      </c>
      <c r="DT32" s="95"/>
      <c r="DU32" s="95"/>
      <c r="DV32" s="111">
        <f>IF(OR(AND(CN32&lt;&gt;"",CO32&lt;&gt;"",CP32&lt;&gt;""),AND(CN32="",CO32="",CP32="")),"","N3")</f>
      </c>
      <c r="DW32" s="95"/>
      <c r="DX32" s="95"/>
      <c r="DY32" s="111">
        <f>IF(OR(AND(CQ32&lt;&gt;"",CR32&lt;&gt;"",CS32&lt;&gt;""),AND(CQ32="",CR32="",CS32="")),"","N3")</f>
      </c>
      <c r="DZ32" s="95"/>
      <c r="EA32" s="95"/>
      <c r="EB32" s="111">
        <f>IF(OR(AND(CT32&lt;&gt;"",CU32&lt;&gt;"",CV32&lt;&gt;""),AND(CT32="",CU32="",CV32="")),"","N3")</f>
      </c>
      <c r="EC32" s="95"/>
      <c r="ED32" s="95"/>
      <c r="EE32" s="111">
        <f>IF(OR(AND(CW32&lt;&gt;"",CX32&lt;&gt;"",CY32&lt;&gt;""),AND(CW32="",CX32="",CY32="")),"","N3")</f>
      </c>
      <c r="EF32" s="95"/>
      <c r="EG32" s="95"/>
      <c r="EH32" s="111">
        <f>IF(OR(AND(CZ32&lt;&gt;"",DA32&lt;&gt;"",DB32&lt;&gt;""),AND(CZ32="",DA32="",DB32="")),"","N3")</f>
      </c>
    </row>
    <row r="33" spans="1:145" s="95" customFormat="1" ht="24.75" customHeight="1" thickBot="1">
      <c r="A33" s="94"/>
      <c r="B33" s="416">
        <f>B32+1</f>
        <v>12</v>
      </c>
      <c r="C33" s="417"/>
      <c r="D33" s="417"/>
      <c r="E33" s="417"/>
      <c r="F33" s="418"/>
      <c r="G33" s="419" t="s">
        <v>129</v>
      </c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0"/>
      <c r="Z33" s="420"/>
      <c r="AA33" s="420"/>
      <c r="AB33" s="420"/>
      <c r="AC33" s="420"/>
      <c r="AD33" s="420"/>
      <c r="AE33" s="420"/>
      <c r="AF33" s="420"/>
      <c r="AG33" s="420"/>
      <c r="AH33" s="421"/>
      <c r="AI33" s="422">
        <f>AI32+1</f>
        <v>211</v>
      </c>
      <c r="AJ33" s="423"/>
      <c r="AK33" s="423"/>
      <c r="AL33" s="423"/>
      <c r="AM33" s="424"/>
      <c r="AN33" s="407">
        <f>'[1]BB'!H24</f>
        <v>591945</v>
      </c>
      <c r="AO33" s="408"/>
      <c r="AP33" s="408"/>
      <c r="AQ33" s="408"/>
      <c r="AR33" s="408"/>
      <c r="AS33" s="408"/>
      <c r="AT33" s="408"/>
      <c r="AU33" s="408"/>
      <c r="AV33" s="408"/>
      <c r="AW33" s="408"/>
      <c r="AX33" s="409"/>
      <c r="AY33" s="413">
        <v>626767</v>
      </c>
      <c r="AZ33" s="414"/>
      <c r="BA33" s="414"/>
      <c r="BB33" s="414"/>
      <c r="BC33" s="414"/>
      <c r="BD33" s="414"/>
      <c r="BE33" s="414"/>
      <c r="BF33" s="414"/>
      <c r="BG33" s="414"/>
      <c r="BH33" s="414"/>
      <c r="BI33" s="415"/>
      <c r="BJ33" s="94"/>
      <c r="BK33" s="4"/>
      <c r="BL33" s="4"/>
      <c r="BM33" s="4"/>
      <c r="BN33" s="4"/>
      <c r="BO33" s="4"/>
      <c r="BP33" s="4"/>
      <c r="BQ33" s="4"/>
      <c r="BR33" s="4"/>
      <c r="BS33" s="4"/>
      <c r="BT33" s="99">
        <f t="shared" si="4"/>
      </c>
      <c r="BU33" s="99">
        <f t="shared" si="4"/>
      </c>
      <c r="BV33" s="123">
        <v>211</v>
      </c>
      <c r="BW33" s="101">
        <f t="shared" si="5"/>
        <v>-34822</v>
      </c>
      <c r="BX33" s="102">
        <f aca="true" t="shared" si="6" ref="BX33:BX40">IF(ABS(AN33-AY33)&gt;0,(BY33+CB33+CE33+CH33+CK33+CN33+CQ33+CT33+CW33+CZ33)/(AN33-AY33),(BY33+CB33+CE33+CH33+CK33+CN33+CQ33+CT33+CW33+CZ33)/(AN33-AY33+1))</f>
        <v>0</v>
      </c>
      <c r="BY33" s="103"/>
      <c r="BZ33" s="104" t="s">
        <v>107</v>
      </c>
      <c r="CA33" s="105"/>
      <c r="CB33" s="103"/>
      <c r="CC33" s="103"/>
      <c r="CD33" s="105"/>
      <c r="CE33" s="103"/>
      <c r="CF33" s="103"/>
      <c r="CG33" s="105"/>
      <c r="CH33" s="103"/>
      <c r="CI33" s="103"/>
      <c r="CJ33" s="105"/>
      <c r="CK33" s="103"/>
      <c r="CL33" s="103"/>
      <c r="CM33" s="105"/>
      <c r="CN33" s="103"/>
      <c r="CO33" s="103"/>
      <c r="CP33" s="105"/>
      <c r="CQ33" s="103"/>
      <c r="CR33" s="103"/>
      <c r="CS33" s="105"/>
      <c r="CT33" s="103"/>
      <c r="CU33" s="103"/>
      <c r="CV33" s="105"/>
      <c r="CW33" s="103"/>
      <c r="CX33" s="103"/>
      <c r="CY33" s="105"/>
      <c r="CZ33" s="106"/>
      <c r="DA33" s="106"/>
      <c r="DB33" s="107"/>
      <c r="DC33" s="108">
        <f aca="true" t="shared" si="7" ref="DC33:DC40">IF(ISERROR(BW33),"NP1",IF(AND(ABS(BW33)&gt;=50000,OR(DF33&lt;&gt;"",DE33&lt;&gt;"")),"N6",""))</f>
      </c>
      <c r="DD33" s="109">
        <f aca="true" t="shared" si="8" ref="DD33:DD40">IF(ISERROR(BW33),"NP2",IF(AND(ABS(BW33)&lt;50000,OR(DF33&lt;&gt;"",AND(DE33&lt;&gt;"",OR(BY33&lt;&gt;"",CB33&lt;&gt;"",CE33&lt;&gt;"",CH33&lt;&gt;"",CK33&lt;&gt;"",CN33&lt;&gt;"",CQ33&lt;&gt;"",CT33&lt;&gt;"",CW33&lt;&gt;"",CZ33&lt;&gt;"")))),"N7",""))</f>
      </c>
      <c r="DE33" s="110" t="str">
        <f aca="true" t="shared" si="9" ref="DE33:DE40">IF(OR(BX33&lt;75%,BX33&gt;100%),"E","")</f>
        <v>E</v>
      </c>
      <c r="DF33" s="110">
        <f aca="true" t="shared" si="10" ref="DF33:DF40">IF(COUNTIF(DG33:EH33,"N3")&gt;0,"F","")</f>
      </c>
      <c r="DG33" s="111">
        <f aca="true" t="shared" si="11" ref="DG33:DG40">IF(OR(AND(BY33&lt;&gt;"",BZ33&lt;&gt;"",CA33&lt;&gt;""),AND(BY33="",BZ33="",CA33="")),"","N3")</f>
      </c>
      <c r="DJ33" s="111">
        <f aca="true" t="shared" si="12" ref="DJ33:DJ40">IF(OR(AND(CB33&lt;&gt;"",CC33&lt;&gt;"",CD33&lt;&gt;""),AND(CB33="",CC33="",CD33="")),"","N3")</f>
      </c>
      <c r="DM33" s="111">
        <f aca="true" t="shared" si="13" ref="DM33:DM40">IF(OR(AND(CE33&lt;&gt;"",CF33&lt;&gt;"",CG33&lt;&gt;""),AND(CE33="",CF33="",CG33="")),"","N3")</f>
      </c>
      <c r="DP33" s="111">
        <f aca="true" t="shared" si="14" ref="DP33:DP40">IF(OR(AND(CH33&lt;&gt;"",CI33&lt;&gt;"",CJ33&lt;&gt;""),AND(CH33="",CI33="",CJ33="")),"","N3")</f>
      </c>
      <c r="DS33" s="111">
        <f aca="true" t="shared" si="15" ref="DS33:DS40">IF(OR(AND(CK33&lt;&gt;"",CL33&lt;&gt;"",CM33&lt;&gt;""),AND(CK33="",CL33="",CM33="")),"","N3")</f>
      </c>
      <c r="DV33" s="111">
        <f aca="true" t="shared" si="16" ref="DV33:DV40">IF(OR(AND(CN33&lt;&gt;"",CO33&lt;&gt;"",CP33&lt;&gt;""),AND(CN33="",CO33="",CP33="")),"","N3")</f>
      </c>
      <c r="DY33" s="111">
        <f aca="true" t="shared" si="17" ref="DY33:DY40">IF(OR(AND(CQ33&lt;&gt;"",CR33&lt;&gt;"",CS33&lt;&gt;""),AND(CQ33="",CR33="",CS33="")),"","N3")</f>
      </c>
      <c r="EB33" s="111">
        <f aca="true" t="shared" si="18" ref="EB33:EB40">IF(OR(AND(CT33&lt;&gt;"",CU33&lt;&gt;"",CV33&lt;&gt;""),AND(CT33="",CU33="",CV33="")),"","N3")</f>
      </c>
      <c r="EE33" s="111">
        <f aca="true" t="shared" si="19" ref="EE33:EE40">IF(OR(AND(CW33&lt;&gt;"",CX33&lt;&gt;"",CY33&lt;&gt;""),AND(CW33="",CX33="",CY33="")),"","N3")</f>
      </c>
      <c r="EH33" s="111">
        <f aca="true" t="shared" si="20" ref="EH33:EH40">IF(OR(AND(CZ33&lt;&gt;"",DA33&lt;&gt;"",DB33&lt;&gt;""),AND(CZ33="",DA33="",DB33="")),"","N3")</f>
      </c>
      <c r="EI33" s="4"/>
      <c r="EJ33" s="4"/>
      <c r="EK33" s="4"/>
      <c r="EL33" s="97"/>
      <c r="EM33" s="41"/>
      <c r="EN33" s="42"/>
      <c r="EO33" s="43"/>
    </row>
    <row r="34" spans="1:145" s="95" customFormat="1" ht="15.75" customHeight="1" thickBot="1">
      <c r="A34" s="94"/>
      <c r="B34" s="439">
        <f>B33+1</f>
        <v>13</v>
      </c>
      <c r="C34" s="440"/>
      <c r="D34" s="440"/>
      <c r="E34" s="440"/>
      <c r="F34" s="441"/>
      <c r="G34" s="442" t="s">
        <v>130</v>
      </c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4"/>
      <c r="AI34" s="445">
        <f>AI33+1</f>
        <v>212</v>
      </c>
      <c r="AJ34" s="446"/>
      <c r="AK34" s="446"/>
      <c r="AL34" s="446"/>
      <c r="AM34" s="447"/>
      <c r="AN34" s="407">
        <f>'[1]BB'!H53</f>
        <v>8804</v>
      </c>
      <c r="AO34" s="408"/>
      <c r="AP34" s="408"/>
      <c r="AQ34" s="408"/>
      <c r="AR34" s="408"/>
      <c r="AS34" s="408"/>
      <c r="AT34" s="408"/>
      <c r="AU34" s="408"/>
      <c r="AV34" s="408"/>
      <c r="AW34" s="408"/>
      <c r="AX34" s="409"/>
      <c r="AY34" s="413">
        <v>8109</v>
      </c>
      <c r="AZ34" s="414"/>
      <c r="BA34" s="414"/>
      <c r="BB34" s="414"/>
      <c r="BC34" s="414"/>
      <c r="BD34" s="414"/>
      <c r="BE34" s="414"/>
      <c r="BF34" s="414"/>
      <c r="BG34" s="414"/>
      <c r="BH34" s="414"/>
      <c r="BI34" s="415"/>
      <c r="BJ34" s="94"/>
      <c r="BT34" s="99">
        <f t="shared" si="4"/>
      </c>
      <c r="BU34" s="99">
        <f t="shared" si="4"/>
      </c>
      <c r="BV34" s="124">
        <v>212</v>
      </c>
      <c r="BW34" s="101">
        <f t="shared" si="5"/>
        <v>695</v>
      </c>
      <c r="BX34" s="102">
        <f t="shared" si="6"/>
        <v>0</v>
      </c>
      <c r="BY34" s="103"/>
      <c r="BZ34" s="104" t="s">
        <v>107</v>
      </c>
      <c r="CA34" s="105"/>
      <c r="CB34" s="103"/>
      <c r="CC34" s="103"/>
      <c r="CD34" s="105"/>
      <c r="CE34" s="103"/>
      <c r="CF34" s="103"/>
      <c r="CG34" s="105"/>
      <c r="CH34" s="103"/>
      <c r="CI34" s="103"/>
      <c r="CJ34" s="105"/>
      <c r="CK34" s="103"/>
      <c r="CL34" s="103"/>
      <c r="CM34" s="105"/>
      <c r="CN34" s="103"/>
      <c r="CO34" s="103"/>
      <c r="CP34" s="105"/>
      <c r="CQ34" s="103"/>
      <c r="CR34" s="103"/>
      <c r="CS34" s="105"/>
      <c r="CT34" s="103"/>
      <c r="CU34" s="103"/>
      <c r="CV34" s="105"/>
      <c r="CW34" s="103"/>
      <c r="CX34" s="103"/>
      <c r="CY34" s="105"/>
      <c r="CZ34" s="106"/>
      <c r="DA34" s="106"/>
      <c r="DB34" s="107"/>
      <c r="DC34" s="108">
        <f t="shared" si="7"/>
      </c>
      <c r="DD34" s="109">
        <f t="shared" si="8"/>
      </c>
      <c r="DE34" s="110" t="str">
        <f t="shared" si="9"/>
        <v>E</v>
      </c>
      <c r="DF34" s="110">
        <f t="shared" si="10"/>
      </c>
      <c r="DG34" s="111">
        <f t="shared" si="11"/>
      </c>
      <c r="DJ34" s="111">
        <f t="shared" si="12"/>
      </c>
      <c r="DM34" s="111">
        <f t="shared" si="13"/>
      </c>
      <c r="DP34" s="111">
        <f t="shared" si="14"/>
      </c>
      <c r="DS34" s="111">
        <f t="shared" si="15"/>
      </c>
      <c r="DV34" s="111">
        <f t="shared" si="16"/>
      </c>
      <c r="DY34" s="111">
        <f t="shared" si="17"/>
      </c>
      <c r="EB34" s="111">
        <f t="shared" si="18"/>
      </c>
      <c r="EE34" s="111">
        <f t="shared" si="19"/>
      </c>
      <c r="EH34" s="111">
        <f t="shared" si="20"/>
      </c>
      <c r="EI34" s="4"/>
      <c r="EJ34" s="4"/>
      <c r="EK34" s="4"/>
      <c r="EL34" s="97"/>
      <c r="EM34" s="41"/>
      <c r="EN34" s="42"/>
      <c r="EO34" s="43"/>
    </row>
    <row r="35" spans="1:138" ht="15.75" customHeight="1" thickBot="1">
      <c r="A35" s="9"/>
      <c r="B35" s="439">
        <f aca="true" t="shared" si="21" ref="B35:B40">B34+1</f>
        <v>14</v>
      </c>
      <c r="C35" s="440"/>
      <c r="D35" s="440"/>
      <c r="E35" s="440"/>
      <c r="F35" s="441"/>
      <c r="G35" s="442" t="s">
        <v>131</v>
      </c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43"/>
      <c r="AD35" s="443"/>
      <c r="AE35" s="443"/>
      <c r="AF35" s="443"/>
      <c r="AG35" s="443"/>
      <c r="AH35" s="444"/>
      <c r="AI35" s="445">
        <f t="shared" si="3"/>
        <v>213</v>
      </c>
      <c r="AJ35" s="446"/>
      <c r="AK35" s="446"/>
      <c r="AL35" s="446"/>
      <c r="AM35" s="447"/>
      <c r="AN35" s="407">
        <f>'[1]BB'!H14</f>
        <v>333840</v>
      </c>
      <c r="AO35" s="408"/>
      <c r="AP35" s="408"/>
      <c r="AQ35" s="408"/>
      <c r="AR35" s="408"/>
      <c r="AS35" s="408"/>
      <c r="AT35" s="408"/>
      <c r="AU35" s="408"/>
      <c r="AV35" s="408"/>
      <c r="AW35" s="408"/>
      <c r="AX35" s="409"/>
      <c r="AY35" s="413">
        <v>395928</v>
      </c>
      <c r="AZ35" s="414"/>
      <c r="BA35" s="414"/>
      <c r="BB35" s="414"/>
      <c r="BC35" s="414"/>
      <c r="BD35" s="414"/>
      <c r="BE35" s="414"/>
      <c r="BF35" s="414"/>
      <c r="BG35" s="414"/>
      <c r="BH35" s="414"/>
      <c r="BI35" s="415"/>
      <c r="BJ35" s="9"/>
      <c r="BK35" s="95"/>
      <c r="BL35" s="95"/>
      <c r="BM35" s="95"/>
      <c r="BN35" s="95"/>
      <c r="BO35" s="95"/>
      <c r="BP35" s="95"/>
      <c r="BQ35" s="95"/>
      <c r="BR35" s="95"/>
      <c r="BS35" s="95"/>
      <c r="BT35" s="99">
        <f t="shared" si="4"/>
      </c>
      <c r="BU35" s="99">
        <f t="shared" si="4"/>
      </c>
      <c r="BV35" s="124">
        <v>213</v>
      </c>
      <c r="BW35" s="101">
        <f t="shared" si="5"/>
        <v>-62088</v>
      </c>
      <c r="BX35" s="102">
        <f t="shared" si="6"/>
        <v>1</v>
      </c>
      <c r="BY35" s="103">
        <v>-62088</v>
      </c>
      <c r="BZ35" s="104" t="s">
        <v>112</v>
      </c>
      <c r="CA35" s="105" t="s">
        <v>132</v>
      </c>
      <c r="CB35" s="103"/>
      <c r="CC35" s="103"/>
      <c r="CD35" s="105"/>
      <c r="CE35" s="103"/>
      <c r="CF35" s="103"/>
      <c r="CG35" s="105"/>
      <c r="CH35" s="103"/>
      <c r="CI35" s="103"/>
      <c r="CJ35" s="105"/>
      <c r="CK35" s="103"/>
      <c r="CL35" s="103"/>
      <c r="CM35" s="105"/>
      <c r="CN35" s="103"/>
      <c r="CO35" s="103"/>
      <c r="CP35" s="105"/>
      <c r="CQ35" s="103"/>
      <c r="CR35" s="103"/>
      <c r="CS35" s="105"/>
      <c r="CT35" s="103"/>
      <c r="CU35" s="103"/>
      <c r="CV35" s="105"/>
      <c r="CW35" s="103"/>
      <c r="CX35" s="103"/>
      <c r="CY35" s="105"/>
      <c r="CZ35" s="106"/>
      <c r="DA35" s="106"/>
      <c r="DB35" s="107"/>
      <c r="DC35" s="108">
        <f t="shared" si="7"/>
      </c>
      <c r="DD35" s="109">
        <f t="shared" si="8"/>
      </c>
      <c r="DE35" s="110">
        <f t="shared" si="9"/>
      </c>
      <c r="DF35" s="110">
        <f t="shared" si="10"/>
      </c>
      <c r="DG35" s="111">
        <f t="shared" si="11"/>
      </c>
      <c r="DH35" s="95"/>
      <c r="DI35" s="95"/>
      <c r="DJ35" s="111">
        <f t="shared" si="12"/>
      </c>
      <c r="DK35" s="95"/>
      <c r="DL35" s="95"/>
      <c r="DM35" s="111">
        <f t="shared" si="13"/>
      </c>
      <c r="DN35" s="95"/>
      <c r="DO35" s="95"/>
      <c r="DP35" s="111">
        <f t="shared" si="14"/>
      </c>
      <c r="DQ35" s="95"/>
      <c r="DR35" s="95"/>
      <c r="DS35" s="111">
        <f t="shared" si="15"/>
      </c>
      <c r="DT35" s="95"/>
      <c r="DU35" s="95"/>
      <c r="DV35" s="111">
        <f t="shared" si="16"/>
      </c>
      <c r="DW35" s="95"/>
      <c r="DX35" s="95"/>
      <c r="DY35" s="111">
        <f t="shared" si="17"/>
      </c>
      <c r="DZ35" s="95"/>
      <c r="EA35" s="95"/>
      <c r="EB35" s="111">
        <f t="shared" si="18"/>
      </c>
      <c r="EC35" s="95"/>
      <c r="ED35" s="95"/>
      <c r="EE35" s="111">
        <f t="shared" si="19"/>
      </c>
      <c r="EF35" s="95"/>
      <c r="EG35" s="95"/>
      <c r="EH35" s="111">
        <f t="shared" si="20"/>
      </c>
    </row>
    <row r="36" spans="1:145" s="95" customFormat="1" ht="15.75" customHeight="1" thickBot="1">
      <c r="A36" s="94"/>
      <c r="B36" s="439">
        <f t="shared" si="21"/>
        <v>15</v>
      </c>
      <c r="C36" s="440"/>
      <c r="D36" s="440"/>
      <c r="E36" s="440"/>
      <c r="F36" s="441"/>
      <c r="G36" s="442" t="s">
        <v>133</v>
      </c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443"/>
      <c r="AF36" s="443"/>
      <c r="AG36" s="443"/>
      <c r="AH36" s="444"/>
      <c r="AI36" s="445">
        <f t="shared" si="3"/>
        <v>214</v>
      </c>
      <c r="AJ36" s="446"/>
      <c r="AK36" s="446"/>
      <c r="AL36" s="446"/>
      <c r="AM36" s="447"/>
      <c r="AN36" s="407">
        <f>'[1]BB'!H15</f>
        <v>30835</v>
      </c>
      <c r="AO36" s="408"/>
      <c r="AP36" s="408"/>
      <c r="AQ36" s="408"/>
      <c r="AR36" s="408"/>
      <c r="AS36" s="408"/>
      <c r="AT36" s="408"/>
      <c r="AU36" s="408"/>
      <c r="AV36" s="408"/>
      <c r="AW36" s="408"/>
      <c r="AX36" s="409"/>
      <c r="AY36" s="413">
        <v>317426</v>
      </c>
      <c r="AZ36" s="414"/>
      <c r="BA36" s="414"/>
      <c r="BB36" s="414"/>
      <c r="BC36" s="414"/>
      <c r="BD36" s="414"/>
      <c r="BE36" s="414"/>
      <c r="BF36" s="414"/>
      <c r="BG36" s="414"/>
      <c r="BH36" s="414"/>
      <c r="BI36" s="415"/>
      <c r="BJ36" s="94"/>
      <c r="BT36" s="99">
        <f t="shared" si="4"/>
      </c>
      <c r="BU36" s="99">
        <f t="shared" si="4"/>
      </c>
      <c r="BV36" s="124">
        <v>214</v>
      </c>
      <c r="BW36" s="101">
        <f t="shared" si="5"/>
        <v>-286591</v>
      </c>
      <c r="BX36" s="102">
        <f t="shared" si="6"/>
        <v>1</v>
      </c>
      <c r="BY36" s="103">
        <v>-286591</v>
      </c>
      <c r="BZ36" s="104" t="s">
        <v>112</v>
      </c>
      <c r="CA36" s="105" t="s">
        <v>134</v>
      </c>
      <c r="CB36" s="103"/>
      <c r="CC36" s="103"/>
      <c r="CD36" s="105"/>
      <c r="CE36" s="103"/>
      <c r="CF36" s="103"/>
      <c r="CG36" s="105"/>
      <c r="CH36" s="103"/>
      <c r="CI36" s="103"/>
      <c r="CJ36" s="105"/>
      <c r="CK36" s="103"/>
      <c r="CL36" s="103"/>
      <c r="CM36" s="105"/>
      <c r="CN36" s="103"/>
      <c r="CO36" s="103"/>
      <c r="CP36" s="105"/>
      <c r="CQ36" s="103"/>
      <c r="CR36" s="103"/>
      <c r="CS36" s="105"/>
      <c r="CT36" s="103"/>
      <c r="CU36" s="103"/>
      <c r="CV36" s="105"/>
      <c r="CW36" s="103"/>
      <c r="CX36" s="103"/>
      <c r="CY36" s="105"/>
      <c r="CZ36" s="106"/>
      <c r="DA36" s="106"/>
      <c r="DB36" s="107"/>
      <c r="DC36" s="108">
        <f t="shared" si="7"/>
      </c>
      <c r="DD36" s="109">
        <f t="shared" si="8"/>
      </c>
      <c r="DE36" s="110">
        <f t="shared" si="9"/>
      </c>
      <c r="DF36" s="110">
        <f t="shared" si="10"/>
      </c>
      <c r="DG36" s="111">
        <f t="shared" si="11"/>
      </c>
      <c r="DJ36" s="111">
        <f t="shared" si="12"/>
      </c>
      <c r="DM36" s="111">
        <f t="shared" si="13"/>
      </c>
      <c r="DP36" s="111">
        <f t="shared" si="14"/>
      </c>
      <c r="DS36" s="111">
        <f t="shared" si="15"/>
      </c>
      <c r="DV36" s="111">
        <f t="shared" si="16"/>
      </c>
      <c r="DY36" s="111">
        <f t="shared" si="17"/>
      </c>
      <c r="EB36" s="111">
        <f t="shared" si="18"/>
      </c>
      <c r="EE36" s="111">
        <f t="shared" si="19"/>
      </c>
      <c r="EH36" s="111">
        <f t="shared" si="20"/>
      </c>
      <c r="EI36" s="4"/>
      <c r="EJ36" s="4"/>
      <c r="EK36" s="4"/>
      <c r="EL36" s="97"/>
      <c r="EM36" s="41"/>
      <c r="EN36" s="42"/>
      <c r="EO36" s="43"/>
    </row>
    <row r="37" spans="1:138" ht="15.75" customHeight="1" thickBot="1">
      <c r="A37" s="9"/>
      <c r="B37" s="439">
        <f t="shared" si="21"/>
        <v>16</v>
      </c>
      <c r="C37" s="440"/>
      <c r="D37" s="440"/>
      <c r="E37" s="440"/>
      <c r="F37" s="441"/>
      <c r="G37" s="442" t="s">
        <v>135</v>
      </c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3"/>
      <c r="Z37" s="443"/>
      <c r="AA37" s="443"/>
      <c r="AB37" s="443"/>
      <c r="AC37" s="443"/>
      <c r="AD37" s="443"/>
      <c r="AE37" s="443"/>
      <c r="AF37" s="443"/>
      <c r="AG37" s="443"/>
      <c r="AH37" s="444"/>
      <c r="AI37" s="445">
        <f t="shared" si="3"/>
        <v>215</v>
      </c>
      <c r="AJ37" s="446"/>
      <c r="AK37" s="446"/>
      <c r="AL37" s="446"/>
      <c r="AM37" s="447"/>
      <c r="AN37" s="407">
        <f>'[1]BB'!H19</f>
        <v>3389749</v>
      </c>
      <c r="AO37" s="408"/>
      <c r="AP37" s="408"/>
      <c r="AQ37" s="408"/>
      <c r="AR37" s="408"/>
      <c r="AS37" s="408"/>
      <c r="AT37" s="408"/>
      <c r="AU37" s="408"/>
      <c r="AV37" s="408"/>
      <c r="AW37" s="408"/>
      <c r="AX37" s="409"/>
      <c r="AY37" s="413">
        <v>3262464</v>
      </c>
      <c r="AZ37" s="414"/>
      <c r="BA37" s="414"/>
      <c r="BB37" s="414"/>
      <c r="BC37" s="414"/>
      <c r="BD37" s="414"/>
      <c r="BE37" s="414"/>
      <c r="BF37" s="414"/>
      <c r="BG37" s="414"/>
      <c r="BH37" s="414"/>
      <c r="BI37" s="415"/>
      <c r="BJ37" s="9"/>
      <c r="BK37" s="95"/>
      <c r="BL37" s="95"/>
      <c r="BM37" s="95"/>
      <c r="BN37" s="95"/>
      <c r="BO37" s="95"/>
      <c r="BP37" s="95"/>
      <c r="BQ37" s="95"/>
      <c r="BR37" s="95"/>
      <c r="BS37" s="95"/>
      <c r="BT37" s="99">
        <f t="shared" si="4"/>
      </c>
      <c r="BU37" s="99">
        <f t="shared" si="4"/>
      </c>
      <c r="BV37" s="124">
        <v>215</v>
      </c>
      <c r="BW37" s="101">
        <f t="shared" si="5"/>
        <v>127285</v>
      </c>
      <c r="BX37" s="102">
        <f t="shared" si="6"/>
        <v>1</v>
      </c>
      <c r="BY37" s="103">
        <v>127285</v>
      </c>
      <c r="BZ37" s="104" t="s">
        <v>112</v>
      </c>
      <c r="CA37" s="105" t="s">
        <v>136</v>
      </c>
      <c r="CB37" s="103"/>
      <c r="CC37" s="103"/>
      <c r="CD37" s="105"/>
      <c r="CE37" s="103"/>
      <c r="CF37" s="103"/>
      <c r="CG37" s="105"/>
      <c r="CH37" s="103"/>
      <c r="CI37" s="103"/>
      <c r="CJ37" s="105"/>
      <c r="CK37" s="103"/>
      <c r="CL37" s="103"/>
      <c r="CM37" s="105"/>
      <c r="CN37" s="103"/>
      <c r="CO37" s="103"/>
      <c r="CP37" s="105"/>
      <c r="CQ37" s="103"/>
      <c r="CR37" s="103"/>
      <c r="CS37" s="105"/>
      <c r="CT37" s="103"/>
      <c r="CU37" s="103"/>
      <c r="CV37" s="105"/>
      <c r="CW37" s="103"/>
      <c r="CX37" s="103"/>
      <c r="CY37" s="105"/>
      <c r="CZ37" s="106"/>
      <c r="DA37" s="106"/>
      <c r="DB37" s="107"/>
      <c r="DC37" s="108">
        <f t="shared" si="7"/>
      </c>
      <c r="DD37" s="109">
        <f t="shared" si="8"/>
      </c>
      <c r="DE37" s="110">
        <f t="shared" si="9"/>
      </c>
      <c r="DF37" s="110">
        <f t="shared" si="10"/>
      </c>
      <c r="DG37" s="111">
        <f t="shared" si="11"/>
      </c>
      <c r="DH37" s="95"/>
      <c r="DI37" s="95"/>
      <c r="DJ37" s="111">
        <f t="shared" si="12"/>
      </c>
      <c r="DK37" s="95"/>
      <c r="DL37" s="95"/>
      <c r="DM37" s="111">
        <f t="shared" si="13"/>
      </c>
      <c r="DN37" s="95"/>
      <c r="DO37" s="95"/>
      <c r="DP37" s="111">
        <f t="shared" si="14"/>
      </c>
      <c r="DQ37" s="95"/>
      <c r="DR37" s="95"/>
      <c r="DS37" s="111">
        <f t="shared" si="15"/>
      </c>
      <c r="DT37" s="95"/>
      <c r="DU37" s="95"/>
      <c r="DV37" s="111">
        <f t="shared" si="16"/>
      </c>
      <c r="DW37" s="95"/>
      <c r="DX37" s="95"/>
      <c r="DY37" s="111">
        <f t="shared" si="17"/>
      </c>
      <c r="DZ37" s="95"/>
      <c r="EA37" s="95"/>
      <c r="EB37" s="111">
        <f t="shared" si="18"/>
      </c>
      <c r="EC37" s="95"/>
      <c r="ED37" s="95"/>
      <c r="EE37" s="111">
        <f t="shared" si="19"/>
      </c>
      <c r="EF37" s="95"/>
      <c r="EG37" s="95"/>
      <c r="EH37" s="111">
        <f t="shared" si="20"/>
      </c>
    </row>
    <row r="38" spans="1:145" s="95" customFormat="1" ht="15.75" customHeight="1" thickBot="1">
      <c r="A38" s="94"/>
      <c r="B38" s="439">
        <f t="shared" si="21"/>
        <v>17</v>
      </c>
      <c r="C38" s="440"/>
      <c r="D38" s="440"/>
      <c r="E38" s="440"/>
      <c r="F38" s="441"/>
      <c r="G38" s="442" t="s">
        <v>137</v>
      </c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4"/>
      <c r="AI38" s="445">
        <f t="shared" si="3"/>
        <v>216</v>
      </c>
      <c r="AJ38" s="446"/>
      <c r="AK38" s="446"/>
      <c r="AL38" s="446"/>
      <c r="AM38" s="447"/>
      <c r="AN38" s="407">
        <f>'[1]BB'!H26+'[1]BB'!H27</f>
        <v>68154</v>
      </c>
      <c r="AO38" s="408"/>
      <c r="AP38" s="408"/>
      <c r="AQ38" s="408"/>
      <c r="AR38" s="408"/>
      <c r="AS38" s="408"/>
      <c r="AT38" s="408"/>
      <c r="AU38" s="408"/>
      <c r="AV38" s="408"/>
      <c r="AW38" s="408"/>
      <c r="AX38" s="409"/>
      <c r="AY38" s="413">
        <v>45012</v>
      </c>
      <c r="AZ38" s="414"/>
      <c r="BA38" s="414"/>
      <c r="BB38" s="414"/>
      <c r="BC38" s="414"/>
      <c r="BD38" s="414"/>
      <c r="BE38" s="414"/>
      <c r="BF38" s="414"/>
      <c r="BG38" s="414"/>
      <c r="BH38" s="414"/>
      <c r="BI38" s="415"/>
      <c r="BJ38" s="94"/>
      <c r="BK38" s="4"/>
      <c r="BL38" s="4"/>
      <c r="BM38" s="4"/>
      <c r="BN38" s="4"/>
      <c r="BO38" s="4"/>
      <c r="BP38" s="4"/>
      <c r="BQ38" s="4"/>
      <c r="BR38" s="4"/>
      <c r="BS38" s="4"/>
      <c r="BT38" s="99">
        <f t="shared" si="4"/>
      </c>
      <c r="BU38" s="99">
        <f t="shared" si="4"/>
      </c>
      <c r="BV38" s="124">
        <v>216</v>
      </c>
      <c r="BW38" s="101">
        <f t="shared" si="5"/>
        <v>23142</v>
      </c>
      <c r="BX38" s="102">
        <f t="shared" si="6"/>
        <v>0</v>
      </c>
      <c r="BY38" s="103"/>
      <c r="BZ38" s="104" t="s">
        <v>107</v>
      </c>
      <c r="CA38" s="105"/>
      <c r="CB38" s="103"/>
      <c r="CC38" s="103"/>
      <c r="CD38" s="105"/>
      <c r="CE38" s="103"/>
      <c r="CF38" s="103"/>
      <c r="CG38" s="105"/>
      <c r="CH38" s="103"/>
      <c r="CI38" s="103"/>
      <c r="CJ38" s="105"/>
      <c r="CK38" s="103"/>
      <c r="CL38" s="103"/>
      <c r="CM38" s="105"/>
      <c r="CN38" s="103"/>
      <c r="CO38" s="103"/>
      <c r="CP38" s="105"/>
      <c r="CQ38" s="103"/>
      <c r="CR38" s="103"/>
      <c r="CS38" s="105"/>
      <c r="CT38" s="103"/>
      <c r="CU38" s="103"/>
      <c r="CV38" s="105"/>
      <c r="CW38" s="103"/>
      <c r="CX38" s="103"/>
      <c r="CY38" s="105"/>
      <c r="CZ38" s="106"/>
      <c r="DA38" s="106"/>
      <c r="DB38" s="107"/>
      <c r="DC38" s="108">
        <f t="shared" si="7"/>
      </c>
      <c r="DD38" s="109">
        <f t="shared" si="8"/>
      </c>
      <c r="DE38" s="110" t="str">
        <f t="shared" si="9"/>
        <v>E</v>
      </c>
      <c r="DF38" s="110">
        <f t="shared" si="10"/>
      </c>
      <c r="DG38" s="111">
        <f t="shared" si="11"/>
      </c>
      <c r="DJ38" s="111">
        <f t="shared" si="12"/>
      </c>
      <c r="DM38" s="111">
        <f t="shared" si="13"/>
      </c>
      <c r="DP38" s="111">
        <f t="shared" si="14"/>
      </c>
      <c r="DS38" s="111">
        <f t="shared" si="15"/>
      </c>
      <c r="DV38" s="111">
        <f t="shared" si="16"/>
      </c>
      <c r="DY38" s="111">
        <f t="shared" si="17"/>
      </c>
      <c r="EB38" s="111">
        <f t="shared" si="18"/>
      </c>
      <c r="EE38" s="111">
        <f t="shared" si="19"/>
      </c>
      <c r="EH38" s="111">
        <f t="shared" si="20"/>
      </c>
      <c r="EI38" s="4"/>
      <c r="EJ38" s="4"/>
      <c r="EK38" s="4"/>
      <c r="EL38" s="97"/>
      <c r="EM38" s="41"/>
      <c r="EN38" s="42"/>
      <c r="EO38" s="43"/>
    </row>
    <row r="39" spans="1:145" s="95" customFormat="1" ht="15.75" customHeight="1" thickBot="1">
      <c r="A39" s="94"/>
      <c r="B39" s="439">
        <f t="shared" si="21"/>
        <v>18</v>
      </c>
      <c r="C39" s="440"/>
      <c r="D39" s="440"/>
      <c r="E39" s="440"/>
      <c r="F39" s="441"/>
      <c r="G39" s="442" t="s">
        <v>138</v>
      </c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4"/>
      <c r="AI39" s="445">
        <f t="shared" si="3"/>
        <v>217</v>
      </c>
      <c r="AJ39" s="446"/>
      <c r="AK39" s="446"/>
      <c r="AL39" s="446"/>
      <c r="AM39" s="447"/>
      <c r="AN39" s="407">
        <f>'[1]BB'!H28+'[1]BB'!H29+'[1]BB'!H39+'[1]BB'!H44+'[1]BB'!H50+'[1]BB'!H52</f>
        <v>314307</v>
      </c>
      <c r="AO39" s="408"/>
      <c r="AP39" s="408"/>
      <c r="AQ39" s="408"/>
      <c r="AR39" s="408"/>
      <c r="AS39" s="408"/>
      <c r="AT39" s="408"/>
      <c r="AU39" s="408"/>
      <c r="AV39" s="408"/>
      <c r="AW39" s="408"/>
      <c r="AX39" s="409"/>
      <c r="AY39" s="413">
        <v>239093</v>
      </c>
      <c r="AZ39" s="414"/>
      <c r="BA39" s="414"/>
      <c r="BB39" s="414"/>
      <c r="BC39" s="414"/>
      <c r="BD39" s="414"/>
      <c r="BE39" s="414"/>
      <c r="BF39" s="414"/>
      <c r="BG39" s="414"/>
      <c r="BH39" s="414"/>
      <c r="BI39" s="415"/>
      <c r="BJ39" s="94"/>
      <c r="BK39" s="78"/>
      <c r="BL39" s="78"/>
      <c r="BM39" s="78"/>
      <c r="BN39" s="78"/>
      <c r="BO39" s="78"/>
      <c r="BP39" s="78"/>
      <c r="BQ39" s="78"/>
      <c r="BR39" s="78"/>
      <c r="BS39" s="78"/>
      <c r="BT39" s="99">
        <f t="shared" si="4"/>
      </c>
      <c r="BU39" s="99">
        <f t="shared" si="4"/>
      </c>
      <c r="BV39" s="124">
        <v>217</v>
      </c>
      <c r="BW39" s="101">
        <f t="shared" si="5"/>
        <v>75214</v>
      </c>
      <c r="BX39" s="102">
        <f t="shared" si="6"/>
        <v>1</v>
      </c>
      <c r="BY39" s="103">
        <v>75214</v>
      </c>
      <c r="BZ39" s="104" t="s">
        <v>112</v>
      </c>
      <c r="CA39" s="105" t="s">
        <v>139</v>
      </c>
      <c r="CB39" s="103"/>
      <c r="CC39" s="103"/>
      <c r="CD39" s="105"/>
      <c r="CE39" s="103"/>
      <c r="CF39" s="103"/>
      <c r="CG39" s="105"/>
      <c r="CH39" s="103"/>
      <c r="CI39" s="103"/>
      <c r="CJ39" s="105"/>
      <c r="CK39" s="103"/>
      <c r="CL39" s="103"/>
      <c r="CM39" s="105"/>
      <c r="CN39" s="103"/>
      <c r="CO39" s="103"/>
      <c r="CP39" s="105"/>
      <c r="CQ39" s="103"/>
      <c r="CR39" s="103"/>
      <c r="CS39" s="105"/>
      <c r="CT39" s="103"/>
      <c r="CU39" s="103"/>
      <c r="CV39" s="105"/>
      <c r="CW39" s="103"/>
      <c r="CX39" s="103"/>
      <c r="CY39" s="105"/>
      <c r="CZ39" s="106"/>
      <c r="DA39" s="106"/>
      <c r="DB39" s="107"/>
      <c r="DC39" s="108">
        <f t="shared" si="7"/>
      </c>
      <c r="DD39" s="109">
        <f t="shared" si="8"/>
      </c>
      <c r="DE39" s="110">
        <f t="shared" si="9"/>
      </c>
      <c r="DF39" s="110">
        <f t="shared" si="10"/>
      </c>
      <c r="DG39" s="111">
        <f t="shared" si="11"/>
      </c>
      <c r="DJ39" s="111">
        <f t="shared" si="12"/>
      </c>
      <c r="DM39" s="111">
        <f t="shared" si="13"/>
      </c>
      <c r="DP39" s="111">
        <f t="shared" si="14"/>
      </c>
      <c r="DS39" s="111">
        <f t="shared" si="15"/>
      </c>
      <c r="DV39" s="111">
        <f t="shared" si="16"/>
      </c>
      <c r="DY39" s="111">
        <f t="shared" si="17"/>
      </c>
      <c r="EB39" s="111">
        <f t="shared" si="18"/>
      </c>
      <c r="EE39" s="111">
        <f t="shared" si="19"/>
      </c>
      <c r="EH39" s="111">
        <f t="shared" si="20"/>
      </c>
      <c r="EI39" s="4"/>
      <c r="EJ39" s="4"/>
      <c r="EK39" s="4"/>
      <c r="EL39" s="97"/>
      <c r="EM39" s="41"/>
      <c r="EN39" s="42"/>
      <c r="EO39" s="43"/>
    </row>
    <row r="40" spans="1:145" s="95" customFormat="1" ht="15.75" customHeight="1" thickBot="1">
      <c r="A40" s="94"/>
      <c r="B40" s="439">
        <f t="shared" si="21"/>
        <v>19</v>
      </c>
      <c r="C40" s="440"/>
      <c r="D40" s="440"/>
      <c r="E40" s="440"/>
      <c r="F40" s="441"/>
      <c r="G40" s="442" t="s">
        <v>140</v>
      </c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4"/>
      <c r="AI40" s="445">
        <f t="shared" si="3"/>
        <v>218</v>
      </c>
      <c r="AJ40" s="446"/>
      <c r="AK40" s="446"/>
      <c r="AL40" s="446"/>
      <c r="AM40" s="447"/>
      <c r="AN40" s="407">
        <f>'[1]BB'!G54</f>
        <v>87922</v>
      </c>
      <c r="AO40" s="408"/>
      <c r="AP40" s="408"/>
      <c r="AQ40" s="408"/>
      <c r="AR40" s="408"/>
      <c r="AS40" s="408"/>
      <c r="AT40" s="408"/>
      <c r="AU40" s="408"/>
      <c r="AV40" s="408"/>
      <c r="AW40" s="408"/>
      <c r="AX40" s="409"/>
      <c r="AY40" s="413">
        <v>82012</v>
      </c>
      <c r="AZ40" s="414"/>
      <c r="BA40" s="414"/>
      <c r="BB40" s="414"/>
      <c r="BC40" s="414"/>
      <c r="BD40" s="414"/>
      <c r="BE40" s="414"/>
      <c r="BF40" s="414"/>
      <c r="BG40" s="414"/>
      <c r="BH40" s="414"/>
      <c r="BI40" s="415"/>
      <c r="BJ40" s="94"/>
      <c r="BK40" s="4"/>
      <c r="BL40" s="4"/>
      <c r="BM40" s="4"/>
      <c r="BN40" s="4"/>
      <c r="BO40" s="4"/>
      <c r="BP40" s="4"/>
      <c r="BQ40" s="4"/>
      <c r="BR40" s="4"/>
      <c r="BS40" s="4"/>
      <c r="BT40" s="99">
        <f t="shared" si="4"/>
      </c>
      <c r="BU40" s="99">
        <f t="shared" si="4"/>
      </c>
      <c r="BV40" s="125">
        <v>218</v>
      </c>
      <c r="BW40" s="101">
        <f t="shared" si="5"/>
        <v>5910</v>
      </c>
      <c r="BX40" s="102">
        <f t="shared" si="6"/>
        <v>0</v>
      </c>
      <c r="BY40" s="103"/>
      <c r="BZ40" s="104" t="s">
        <v>107</v>
      </c>
      <c r="CA40" s="105"/>
      <c r="CB40" s="103"/>
      <c r="CC40" s="103"/>
      <c r="CD40" s="105"/>
      <c r="CE40" s="103"/>
      <c r="CF40" s="103"/>
      <c r="CG40" s="105"/>
      <c r="CH40" s="103"/>
      <c r="CI40" s="103"/>
      <c r="CJ40" s="105"/>
      <c r="CK40" s="103"/>
      <c r="CL40" s="103"/>
      <c r="CM40" s="105"/>
      <c r="CN40" s="103"/>
      <c r="CO40" s="103"/>
      <c r="CP40" s="105"/>
      <c r="CQ40" s="103"/>
      <c r="CR40" s="103"/>
      <c r="CS40" s="105"/>
      <c r="CT40" s="103"/>
      <c r="CU40" s="103"/>
      <c r="CV40" s="105"/>
      <c r="CW40" s="103"/>
      <c r="CX40" s="103"/>
      <c r="CY40" s="105"/>
      <c r="CZ40" s="106"/>
      <c r="DA40" s="106"/>
      <c r="DB40" s="107"/>
      <c r="DC40" s="108">
        <f t="shared" si="7"/>
      </c>
      <c r="DD40" s="109">
        <f t="shared" si="8"/>
      </c>
      <c r="DE40" s="110" t="str">
        <f t="shared" si="9"/>
        <v>E</v>
      </c>
      <c r="DF40" s="110">
        <f t="shared" si="10"/>
      </c>
      <c r="DG40" s="111">
        <f t="shared" si="11"/>
      </c>
      <c r="DJ40" s="111">
        <f t="shared" si="12"/>
      </c>
      <c r="DM40" s="111">
        <f t="shared" si="13"/>
      </c>
      <c r="DP40" s="111">
        <f t="shared" si="14"/>
      </c>
      <c r="DS40" s="111">
        <f t="shared" si="15"/>
      </c>
      <c r="DV40" s="111">
        <f t="shared" si="16"/>
      </c>
      <c r="DY40" s="111">
        <f t="shared" si="17"/>
      </c>
      <c r="EB40" s="111">
        <f t="shared" si="18"/>
      </c>
      <c r="EE40" s="111">
        <f t="shared" si="19"/>
      </c>
      <c r="EH40" s="111">
        <f t="shared" si="20"/>
      </c>
      <c r="EI40" s="4"/>
      <c r="EJ40" s="4"/>
      <c r="EK40" s="4"/>
      <c r="EL40" s="97"/>
      <c r="EM40" s="41"/>
      <c r="EN40" s="42"/>
      <c r="EO40" s="43"/>
    </row>
    <row r="41" spans="1:145" s="95" customFormat="1" ht="15.75" customHeight="1">
      <c r="A41" s="94"/>
      <c r="B41" s="448">
        <f>B40+1</f>
        <v>20</v>
      </c>
      <c r="C41" s="449"/>
      <c r="D41" s="449"/>
      <c r="E41" s="449"/>
      <c r="F41" s="450"/>
      <c r="G41" s="356" t="s">
        <v>141</v>
      </c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8"/>
      <c r="AI41" s="359">
        <f t="shared" si="3"/>
        <v>219</v>
      </c>
      <c r="AJ41" s="360"/>
      <c r="AK41" s="360"/>
      <c r="AL41" s="360"/>
      <c r="AM41" s="361"/>
      <c r="AN41" s="365">
        <f>AN18+AN22+AN26+AN30+AN34+AN35+AN36+AN37+AN38+AN39+AN40</f>
        <v>12950388</v>
      </c>
      <c r="AO41" s="366"/>
      <c r="AP41" s="366"/>
      <c r="AQ41" s="366"/>
      <c r="AR41" s="366"/>
      <c r="AS41" s="366"/>
      <c r="AT41" s="366"/>
      <c r="AU41" s="366"/>
      <c r="AV41" s="366"/>
      <c r="AW41" s="366"/>
      <c r="AX41" s="367"/>
      <c r="AY41" s="365">
        <f>AY18+AY22+AY26+AY30+AY34+AY35+AY36+AY37+AY38+AY39+AY40</f>
        <v>12284077</v>
      </c>
      <c r="AZ41" s="366"/>
      <c r="BA41" s="366"/>
      <c r="BB41" s="366"/>
      <c r="BC41" s="366"/>
      <c r="BD41" s="366"/>
      <c r="BE41" s="366"/>
      <c r="BF41" s="366"/>
      <c r="BG41" s="366"/>
      <c r="BH41" s="366"/>
      <c r="BI41" s="367"/>
      <c r="BJ41" s="94"/>
      <c r="BK41" s="4"/>
      <c r="BL41" s="4"/>
      <c r="BM41" s="4"/>
      <c r="BN41" s="4"/>
      <c r="BO41" s="4"/>
      <c r="BP41" s="4"/>
      <c r="BQ41" s="4"/>
      <c r="BR41" s="4"/>
      <c r="BS41" s="4"/>
      <c r="BT41" s="454"/>
      <c r="BU41" s="99"/>
      <c r="BV41" s="96">
        <v>219</v>
      </c>
      <c r="BW41" s="433"/>
      <c r="BX41" s="433"/>
      <c r="BY41" s="433"/>
      <c r="BZ41" s="433"/>
      <c r="CA41" s="433"/>
      <c r="CB41" s="433"/>
      <c r="CC41" s="433"/>
      <c r="CD41" s="433"/>
      <c r="CE41" s="433"/>
      <c r="CF41" s="433"/>
      <c r="CG41" s="433"/>
      <c r="CH41" s="433"/>
      <c r="CI41" s="433"/>
      <c r="CJ41" s="433"/>
      <c r="CK41" s="433"/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/>
      <c r="CX41" s="433"/>
      <c r="CY41" s="433"/>
      <c r="CZ41" s="433"/>
      <c r="DA41" s="433"/>
      <c r="DB41" s="433"/>
      <c r="DC41" s="435"/>
      <c r="DD41" s="437"/>
      <c r="DE41" s="437"/>
      <c r="DF41" s="437"/>
      <c r="DG41" s="437"/>
      <c r="DH41" s="437"/>
      <c r="DI41" s="437"/>
      <c r="DJ41" s="437"/>
      <c r="DK41" s="437"/>
      <c r="DL41" s="437"/>
      <c r="DM41" s="437"/>
      <c r="DN41" s="437"/>
      <c r="DO41" s="437"/>
      <c r="DP41" s="437"/>
      <c r="DQ41" s="437"/>
      <c r="DR41" s="437"/>
      <c r="DS41" s="437"/>
      <c r="DT41" s="437"/>
      <c r="DU41" s="437"/>
      <c r="DV41" s="437"/>
      <c r="DW41" s="437"/>
      <c r="DX41" s="437"/>
      <c r="DY41" s="437"/>
      <c r="DZ41" s="437"/>
      <c r="EA41" s="437"/>
      <c r="EB41" s="437"/>
      <c r="EC41" s="437"/>
      <c r="ED41" s="437"/>
      <c r="EE41" s="437"/>
      <c r="EF41" s="437"/>
      <c r="EG41" s="437"/>
      <c r="EH41" s="437"/>
      <c r="EI41" s="116"/>
      <c r="EJ41" s="116"/>
      <c r="EK41" s="111"/>
      <c r="EL41" s="117"/>
      <c r="EM41" s="118"/>
      <c r="EN41" s="119"/>
      <c r="EO41" s="120"/>
    </row>
    <row r="42" spans="1:145" ht="15.75" customHeight="1" thickBot="1">
      <c r="A42" s="9"/>
      <c r="B42" s="451"/>
      <c r="C42" s="452"/>
      <c r="D42" s="452"/>
      <c r="E42" s="452"/>
      <c r="F42" s="453"/>
      <c r="G42" s="395" t="s">
        <v>142</v>
      </c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7"/>
      <c r="AI42" s="362"/>
      <c r="AJ42" s="363"/>
      <c r="AK42" s="363"/>
      <c r="AL42" s="363"/>
      <c r="AM42" s="364"/>
      <c r="AN42" s="368"/>
      <c r="AO42" s="369"/>
      <c r="AP42" s="369"/>
      <c r="AQ42" s="369"/>
      <c r="AR42" s="369"/>
      <c r="AS42" s="369"/>
      <c r="AT42" s="369"/>
      <c r="AU42" s="369"/>
      <c r="AV42" s="369"/>
      <c r="AW42" s="369"/>
      <c r="AX42" s="370"/>
      <c r="AY42" s="368"/>
      <c r="AZ42" s="369"/>
      <c r="BA42" s="369"/>
      <c r="BB42" s="369"/>
      <c r="BC42" s="369"/>
      <c r="BD42" s="369"/>
      <c r="BE42" s="369"/>
      <c r="BF42" s="369"/>
      <c r="BG42" s="369"/>
      <c r="BH42" s="369"/>
      <c r="BI42" s="370"/>
      <c r="BJ42" s="9"/>
      <c r="BK42" s="95"/>
      <c r="BL42" s="78"/>
      <c r="BM42" s="95"/>
      <c r="BN42" s="95"/>
      <c r="BO42" s="95"/>
      <c r="BP42" s="95"/>
      <c r="BQ42" s="95"/>
      <c r="BR42" s="95"/>
      <c r="BS42" s="95"/>
      <c r="BT42" s="454"/>
      <c r="BU42" s="99"/>
      <c r="BV42" s="98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/>
      <c r="CX42" s="434"/>
      <c r="CY42" s="434"/>
      <c r="CZ42" s="434"/>
      <c r="DA42" s="434"/>
      <c r="DB42" s="434"/>
      <c r="DC42" s="436"/>
      <c r="DD42" s="438"/>
      <c r="DE42" s="438"/>
      <c r="DF42" s="438"/>
      <c r="DG42" s="438"/>
      <c r="DH42" s="438"/>
      <c r="DI42" s="438"/>
      <c r="DJ42" s="438"/>
      <c r="DK42" s="438"/>
      <c r="DL42" s="438"/>
      <c r="DM42" s="438"/>
      <c r="DN42" s="438"/>
      <c r="DO42" s="438"/>
      <c r="DP42" s="438"/>
      <c r="DQ42" s="438"/>
      <c r="DR42" s="438"/>
      <c r="DS42" s="438"/>
      <c r="DT42" s="438"/>
      <c r="DU42" s="438"/>
      <c r="DV42" s="438"/>
      <c r="DW42" s="438"/>
      <c r="DX42" s="438"/>
      <c r="DY42" s="438"/>
      <c r="DZ42" s="438"/>
      <c r="EA42" s="438"/>
      <c r="EB42" s="438"/>
      <c r="EC42" s="438"/>
      <c r="ED42" s="438"/>
      <c r="EE42" s="438"/>
      <c r="EF42" s="438"/>
      <c r="EG42" s="438"/>
      <c r="EH42" s="438"/>
      <c r="EI42" s="116"/>
      <c r="EJ42" s="116"/>
      <c r="EK42" s="116"/>
      <c r="EL42" s="117"/>
      <c r="EM42" s="118"/>
      <c r="EN42" s="119"/>
      <c r="EO42" s="120"/>
    </row>
    <row r="43" spans="1:145" s="78" customFormat="1" ht="18" customHeight="1" thickBot="1">
      <c r="A43" s="77"/>
      <c r="B43" s="455"/>
      <c r="C43" s="456"/>
      <c r="D43" s="456"/>
      <c r="E43" s="456"/>
      <c r="F43" s="457"/>
      <c r="G43" s="340" t="s">
        <v>143</v>
      </c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1"/>
      <c r="V43" s="341"/>
      <c r="W43" s="341"/>
      <c r="X43" s="341"/>
      <c r="Y43" s="341"/>
      <c r="Z43" s="341"/>
      <c r="AA43" s="341"/>
      <c r="AB43" s="341"/>
      <c r="AC43" s="341"/>
      <c r="AD43" s="341"/>
      <c r="AE43" s="341"/>
      <c r="AF43" s="341"/>
      <c r="AG43" s="341"/>
      <c r="AH43" s="342"/>
      <c r="AI43" s="458"/>
      <c r="AJ43" s="459"/>
      <c r="AK43" s="459"/>
      <c r="AL43" s="459"/>
      <c r="AM43" s="460"/>
      <c r="AN43" s="461"/>
      <c r="AO43" s="462"/>
      <c r="AP43" s="462"/>
      <c r="AQ43" s="462"/>
      <c r="AR43" s="462"/>
      <c r="AS43" s="462"/>
      <c r="AT43" s="462"/>
      <c r="AU43" s="462"/>
      <c r="AV43" s="462"/>
      <c r="AW43" s="462"/>
      <c r="AX43" s="463"/>
      <c r="AY43" s="461"/>
      <c r="AZ43" s="462"/>
      <c r="BA43" s="462"/>
      <c r="BB43" s="462"/>
      <c r="BC43" s="462"/>
      <c r="BD43" s="462"/>
      <c r="BE43" s="462"/>
      <c r="BF43" s="462"/>
      <c r="BG43" s="462"/>
      <c r="BH43" s="462"/>
      <c r="BI43" s="463"/>
      <c r="BJ43" s="77"/>
      <c r="BK43" s="95"/>
      <c r="BL43" s="95"/>
      <c r="BM43" s="95"/>
      <c r="BN43" s="95"/>
      <c r="BO43" s="95"/>
      <c r="BP43" s="95"/>
      <c r="BQ43" s="95"/>
      <c r="BR43" s="95"/>
      <c r="BS43" s="95"/>
      <c r="BT43" s="99"/>
      <c r="BU43" s="99"/>
      <c r="BV43" s="80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7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16"/>
      <c r="EJ43" s="116"/>
      <c r="EK43" s="129"/>
      <c r="EL43" s="117"/>
      <c r="EM43" s="118"/>
      <c r="EN43" s="119"/>
      <c r="EO43" s="120"/>
    </row>
    <row r="44" spans="1:138" ht="15.75" customHeight="1" thickBot="1">
      <c r="A44" s="9"/>
      <c r="B44" s="439">
        <f>B41+1</f>
        <v>21</v>
      </c>
      <c r="C44" s="464"/>
      <c r="D44" s="464"/>
      <c r="E44" s="464"/>
      <c r="F44" s="465"/>
      <c r="G44" s="442" t="s">
        <v>144</v>
      </c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7"/>
      <c r="AI44" s="470">
        <f>AI41+1</f>
        <v>220</v>
      </c>
      <c r="AJ44" s="471"/>
      <c r="AK44" s="471"/>
      <c r="AL44" s="471"/>
      <c r="AM44" s="472"/>
      <c r="AN44" s="407">
        <f>'[1]Obrazložitev_pobota_P5'!F20</f>
        <v>12320036</v>
      </c>
      <c r="AO44" s="408"/>
      <c r="AP44" s="408"/>
      <c r="AQ44" s="408"/>
      <c r="AR44" s="408"/>
      <c r="AS44" s="408"/>
      <c r="AT44" s="408"/>
      <c r="AU44" s="408"/>
      <c r="AV44" s="408"/>
      <c r="AW44" s="408"/>
      <c r="AX44" s="409"/>
      <c r="AY44" s="413">
        <v>11569517</v>
      </c>
      <c r="AZ44" s="414"/>
      <c r="BA44" s="414"/>
      <c r="BB44" s="414"/>
      <c r="BC44" s="414"/>
      <c r="BD44" s="414"/>
      <c r="BE44" s="414"/>
      <c r="BF44" s="414"/>
      <c r="BG44" s="414"/>
      <c r="BH44" s="414"/>
      <c r="BI44" s="415"/>
      <c r="BJ44" s="9"/>
      <c r="BK44" s="95"/>
      <c r="BL44" s="95"/>
      <c r="BM44" s="95"/>
      <c r="BN44" s="95"/>
      <c r="BO44" s="95"/>
      <c r="BP44" s="95"/>
      <c r="BQ44" s="95"/>
      <c r="BR44" s="95"/>
      <c r="BS44" s="95"/>
      <c r="BT44" s="99">
        <f aca="true" t="shared" si="22" ref="BT44:BU49">DC44</f>
      </c>
      <c r="BU44" s="99">
        <f t="shared" si="22"/>
      </c>
      <c r="BV44" s="130">
        <v>220</v>
      </c>
      <c r="BW44" s="101">
        <f aca="true" t="shared" si="23" ref="BW44:BW49">AN44-AY44</f>
        <v>750519</v>
      </c>
      <c r="BX44" s="102">
        <f aca="true" t="shared" si="24" ref="BX44:BX49">IF(ABS(AN44-AY44)&gt;0,(BY44+CB44+CE44+CH44+CK44+CN44+CQ44+CT44+CW44+CZ44)/(AN44-AY44),(BY44+CB44+CE44+CH44+CK44+CN44+CQ44+CT44+CW44+CZ44)/(AN44-AY44+1))</f>
        <v>1</v>
      </c>
      <c r="BY44" s="103">
        <v>750519</v>
      </c>
      <c r="BZ44" s="104" t="s">
        <v>112</v>
      </c>
      <c r="CA44" s="105" t="s">
        <v>145</v>
      </c>
      <c r="CB44" s="103"/>
      <c r="CC44" s="103"/>
      <c r="CD44" s="105"/>
      <c r="CE44" s="103"/>
      <c r="CF44" s="103"/>
      <c r="CG44" s="105"/>
      <c r="CH44" s="103"/>
      <c r="CI44" s="103"/>
      <c r="CJ44" s="105"/>
      <c r="CK44" s="103"/>
      <c r="CL44" s="103"/>
      <c r="CM44" s="105"/>
      <c r="CN44" s="103"/>
      <c r="CO44" s="103"/>
      <c r="CP44" s="105"/>
      <c r="CQ44" s="103"/>
      <c r="CR44" s="103"/>
      <c r="CS44" s="105"/>
      <c r="CT44" s="103"/>
      <c r="CU44" s="103"/>
      <c r="CV44" s="105"/>
      <c r="CW44" s="103"/>
      <c r="CX44" s="103"/>
      <c r="CY44" s="105"/>
      <c r="CZ44" s="106"/>
      <c r="DA44" s="106"/>
      <c r="DB44" s="107"/>
      <c r="DC44" s="108">
        <f aca="true" t="shared" si="25" ref="DC44:DC49">IF(ISERROR(BW44),"NP1",IF(AND(ABS(BW44)&gt;=50000,OR(DF44&lt;&gt;"",DE44&lt;&gt;"")),"N6",""))</f>
      </c>
      <c r="DD44" s="109">
        <f aca="true" t="shared" si="26" ref="DD44:DD49">IF(ISERROR(BW44),"NP2",IF(AND(ABS(BW44)&lt;50000,OR(DF44&lt;&gt;"",AND(DE44&lt;&gt;"",OR(BY44&lt;&gt;"",CB44&lt;&gt;"",CE44&lt;&gt;"",CH44&lt;&gt;"",CK44&lt;&gt;"",CN44&lt;&gt;"",CQ44&lt;&gt;"",CT44&lt;&gt;"",CW44&lt;&gt;"",CZ44&lt;&gt;"")))),"N7",""))</f>
      </c>
      <c r="DE44" s="110">
        <f aca="true" t="shared" si="27" ref="DE44:DE49">IF(OR(BX44&lt;75%,BX44&gt;100%),"E","")</f>
      </c>
      <c r="DF44" s="110">
        <f aca="true" t="shared" si="28" ref="DF44:DF49">IF(COUNTIF(DG44:EH44,"N3")&gt;0,"F","")</f>
      </c>
      <c r="DG44" s="111">
        <f aca="true" t="shared" si="29" ref="DG44:DG49">IF(OR(AND(BY44&lt;&gt;"",BZ44&lt;&gt;"",CA44&lt;&gt;""),AND(BY44="",BZ44="",CA44="")),"","N3")</f>
      </c>
      <c r="DH44" s="95"/>
      <c r="DI44" s="95"/>
      <c r="DJ44" s="111">
        <f aca="true" t="shared" si="30" ref="DJ44:DJ49">IF(OR(AND(CB44&lt;&gt;"",CC44&lt;&gt;"",CD44&lt;&gt;""),AND(CB44="",CC44="",CD44="")),"","N3")</f>
      </c>
      <c r="DK44" s="95"/>
      <c r="DL44" s="95"/>
      <c r="DM44" s="111">
        <f aca="true" t="shared" si="31" ref="DM44:DM49">IF(OR(AND(CE44&lt;&gt;"",CF44&lt;&gt;"",CG44&lt;&gt;""),AND(CE44="",CF44="",CG44="")),"","N3")</f>
      </c>
      <c r="DN44" s="95"/>
      <c r="DO44" s="95"/>
      <c r="DP44" s="111">
        <f aca="true" t="shared" si="32" ref="DP44:DP49">IF(OR(AND(CH44&lt;&gt;"",CI44&lt;&gt;"",CJ44&lt;&gt;""),AND(CH44="",CI44="",CJ44="")),"","N3")</f>
      </c>
      <c r="DQ44" s="95"/>
      <c r="DR44" s="95"/>
      <c r="DS44" s="111">
        <f aca="true" t="shared" si="33" ref="DS44:DS49">IF(OR(AND(CK44&lt;&gt;"",CL44&lt;&gt;"",CM44&lt;&gt;""),AND(CK44="",CL44="",CM44="")),"","N3")</f>
      </c>
      <c r="DT44" s="95"/>
      <c r="DU44" s="95"/>
      <c r="DV44" s="111">
        <f aca="true" t="shared" si="34" ref="DV44:DV49">IF(OR(AND(CN44&lt;&gt;"",CO44&lt;&gt;"",CP44&lt;&gt;""),AND(CN44="",CO44="",CP44="")),"","N3")</f>
      </c>
      <c r="DW44" s="95"/>
      <c r="DX44" s="95"/>
      <c r="DY44" s="111">
        <f aca="true" t="shared" si="35" ref="DY44:DY49">IF(OR(AND(CQ44&lt;&gt;"",CR44&lt;&gt;"",CS44&lt;&gt;""),AND(CQ44="",CR44="",CS44="")),"","N3")</f>
      </c>
      <c r="DZ44" s="95"/>
      <c r="EA44" s="95"/>
      <c r="EB44" s="111">
        <f aca="true" t="shared" si="36" ref="EB44:EB49">IF(OR(AND(CT44&lt;&gt;"",CU44&lt;&gt;"",CV44&lt;&gt;""),AND(CT44="",CU44="",CV44="")),"","N3")</f>
      </c>
      <c r="EC44" s="95"/>
      <c r="ED44" s="95"/>
      <c r="EE44" s="111">
        <f aca="true" t="shared" si="37" ref="EE44:EE49">IF(OR(AND(CW44&lt;&gt;"",CX44&lt;&gt;"",CY44&lt;&gt;""),AND(CW44="",CX44="",CY44="")),"","N3")</f>
      </c>
      <c r="EF44" s="95"/>
      <c r="EG44" s="95"/>
      <c r="EH44" s="111">
        <f aca="true" t="shared" si="38" ref="EH44:EH49">IF(OR(AND(CZ44&lt;&gt;"",DA44&lt;&gt;"",DB44&lt;&gt;""),AND(CZ44="",DA44="",DB44="")),"","N3")</f>
      </c>
    </row>
    <row r="45" spans="1:145" s="95" customFormat="1" ht="15.75" customHeight="1" thickBot="1">
      <c r="A45" s="94"/>
      <c r="B45" s="439">
        <f aca="true" t="shared" si="39" ref="B45:B50">B44+1</f>
        <v>22</v>
      </c>
      <c r="C45" s="464"/>
      <c r="D45" s="464"/>
      <c r="E45" s="464"/>
      <c r="F45" s="465"/>
      <c r="G45" s="442" t="s">
        <v>146</v>
      </c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7"/>
      <c r="AI45" s="445">
        <f aca="true" t="shared" si="40" ref="AI45:AI50">AI44+1</f>
        <v>221</v>
      </c>
      <c r="AJ45" s="468"/>
      <c r="AK45" s="468"/>
      <c r="AL45" s="468"/>
      <c r="AM45" s="469"/>
      <c r="AN45" s="407">
        <f>'[1]BB'!H81</f>
        <v>19916</v>
      </c>
      <c r="AO45" s="408"/>
      <c r="AP45" s="408"/>
      <c r="AQ45" s="408"/>
      <c r="AR45" s="408"/>
      <c r="AS45" s="408"/>
      <c r="AT45" s="408"/>
      <c r="AU45" s="408"/>
      <c r="AV45" s="408"/>
      <c r="AW45" s="408"/>
      <c r="AX45" s="409"/>
      <c r="AY45" s="413">
        <v>12122</v>
      </c>
      <c r="AZ45" s="414"/>
      <c r="BA45" s="414"/>
      <c r="BB45" s="414"/>
      <c r="BC45" s="414"/>
      <c r="BD45" s="414"/>
      <c r="BE45" s="414"/>
      <c r="BF45" s="414"/>
      <c r="BG45" s="414"/>
      <c r="BH45" s="414"/>
      <c r="BI45" s="415"/>
      <c r="BJ45" s="94"/>
      <c r="BT45" s="99">
        <f t="shared" si="22"/>
      </c>
      <c r="BU45" s="99">
        <f t="shared" si="22"/>
      </c>
      <c r="BV45" s="124">
        <v>221</v>
      </c>
      <c r="BW45" s="101">
        <f t="shared" si="23"/>
        <v>7794</v>
      </c>
      <c r="BX45" s="102">
        <f t="shared" si="24"/>
        <v>0</v>
      </c>
      <c r="BY45" s="103"/>
      <c r="BZ45" s="104" t="s">
        <v>107</v>
      </c>
      <c r="CA45" s="105"/>
      <c r="CB45" s="103"/>
      <c r="CC45" s="103"/>
      <c r="CD45" s="105"/>
      <c r="CE45" s="103"/>
      <c r="CF45" s="103"/>
      <c r="CG45" s="105"/>
      <c r="CH45" s="103"/>
      <c r="CI45" s="103"/>
      <c r="CJ45" s="105"/>
      <c r="CK45" s="103"/>
      <c r="CL45" s="103"/>
      <c r="CM45" s="105"/>
      <c r="CN45" s="103"/>
      <c r="CO45" s="103"/>
      <c r="CP45" s="105"/>
      <c r="CQ45" s="103"/>
      <c r="CR45" s="103"/>
      <c r="CS45" s="105"/>
      <c r="CT45" s="103"/>
      <c r="CU45" s="103"/>
      <c r="CV45" s="105"/>
      <c r="CW45" s="103"/>
      <c r="CX45" s="103"/>
      <c r="CY45" s="105"/>
      <c r="CZ45" s="106"/>
      <c r="DA45" s="106"/>
      <c r="DB45" s="107"/>
      <c r="DC45" s="108">
        <f t="shared" si="25"/>
      </c>
      <c r="DD45" s="109">
        <f t="shared" si="26"/>
      </c>
      <c r="DE45" s="110" t="str">
        <f t="shared" si="27"/>
        <v>E</v>
      </c>
      <c r="DF45" s="110">
        <f t="shared" si="28"/>
      </c>
      <c r="DG45" s="111">
        <f t="shared" si="29"/>
      </c>
      <c r="DJ45" s="111">
        <f t="shared" si="30"/>
      </c>
      <c r="DM45" s="111">
        <f t="shared" si="31"/>
      </c>
      <c r="DP45" s="111">
        <f t="shared" si="32"/>
      </c>
      <c r="DS45" s="111">
        <f t="shared" si="33"/>
      </c>
      <c r="DV45" s="111">
        <f t="shared" si="34"/>
      </c>
      <c r="DY45" s="111">
        <f t="shared" si="35"/>
      </c>
      <c r="EB45" s="111">
        <f t="shared" si="36"/>
      </c>
      <c r="EE45" s="111">
        <f t="shared" si="37"/>
      </c>
      <c r="EH45" s="111">
        <f t="shared" si="38"/>
      </c>
      <c r="EI45" s="4"/>
      <c r="EJ45" s="4"/>
      <c r="EK45" s="4"/>
      <c r="EL45" s="97"/>
      <c r="EM45" s="41"/>
      <c r="EN45" s="42"/>
      <c r="EO45" s="43"/>
    </row>
    <row r="46" spans="1:145" s="95" customFormat="1" ht="15.75" customHeight="1" thickBot="1">
      <c r="A46" s="94"/>
      <c r="B46" s="439">
        <f>B45+1</f>
        <v>23</v>
      </c>
      <c r="C46" s="464"/>
      <c r="D46" s="464"/>
      <c r="E46" s="464"/>
      <c r="F46" s="465"/>
      <c r="G46" s="442" t="s">
        <v>147</v>
      </c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66"/>
      <c r="X46" s="466"/>
      <c r="Y46" s="466"/>
      <c r="Z46" s="466"/>
      <c r="AA46" s="466"/>
      <c r="AB46" s="466"/>
      <c r="AC46" s="466"/>
      <c r="AD46" s="466"/>
      <c r="AE46" s="466"/>
      <c r="AF46" s="466"/>
      <c r="AG46" s="466"/>
      <c r="AH46" s="467"/>
      <c r="AI46" s="445">
        <f>AI45+1</f>
        <v>222</v>
      </c>
      <c r="AJ46" s="468"/>
      <c r="AK46" s="468"/>
      <c r="AL46" s="468"/>
      <c r="AM46" s="469"/>
      <c r="AN46" s="407">
        <f>'[1]BB'!H90</f>
        <v>29299</v>
      </c>
      <c r="AO46" s="408"/>
      <c r="AP46" s="408"/>
      <c r="AQ46" s="408"/>
      <c r="AR46" s="408"/>
      <c r="AS46" s="408"/>
      <c r="AT46" s="408"/>
      <c r="AU46" s="408"/>
      <c r="AV46" s="408"/>
      <c r="AW46" s="408"/>
      <c r="AX46" s="409"/>
      <c r="AY46" s="413">
        <v>65077</v>
      </c>
      <c r="AZ46" s="414"/>
      <c r="BA46" s="414"/>
      <c r="BB46" s="414"/>
      <c r="BC46" s="414"/>
      <c r="BD46" s="414"/>
      <c r="BE46" s="414"/>
      <c r="BF46" s="414"/>
      <c r="BG46" s="414"/>
      <c r="BH46" s="414"/>
      <c r="BI46" s="415"/>
      <c r="BJ46" s="94"/>
      <c r="BT46" s="99">
        <f t="shared" si="22"/>
      </c>
      <c r="BU46" s="99">
        <f t="shared" si="22"/>
      </c>
      <c r="BV46" s="124">
        <v>222</v>
      </c>
      <c r="BW46" s="101">
        <f t="shared" si="23"/>
        <v>-35778</v>
      </c>
      <c r="BX46" s="102">
        <f t="shared" si="24"/>
        <v>0</v>
      </c>
      <c r="BY46" s="103"/>
      <c r="BZ46" s="104" t="s">
        <v>107</v>
      </c>
      <c r="CA46" s="105"/>
      <c r="CB46" s="103"/>
      <c r="CC46" s="103"/>
      <c r="CD46" s="105"/>
      <c r="CE46" s="103"/>
      <c r="CF46" s="103"/>
      <c r="CG46" s="105"/>
      <c r="CH46" s="103"/>
      <c r="CI46" s="103"/>
      <c r="CJ46" s="105"/>
      <c r="CK46" s="103"/>
      <c r="CL46" s="103"/>
      <c r="CM46" s="105"/>
      <c r="CN46" s="103"/>
      <c r="CO46" s="103"/>
      <c r="CP46" s="105"/>
      <c r="CQ46" s="103"/>
      <c r="CR46" s="103"/>
      <c r="CS46" s="105"/>
      <c r="CT46" s="103"/>
      <c r="CU46" s="103"/>
      <c r="CV46" s="105"/>
      <c r="CW46" s="103"/>
      <c r="CX46" s="103"/>
      <c r="CY46" s="105"/>
      <c r="CZ46" s="106"/>
      <c r="DA46" s="106"/>
      <c r="DB46" s="107"/>
      <c r="DC46" s="108">
        <f t="shared" si="25"/>
      </c>
      <c r="DD46" s="109">
        <f t="shared" si="26"/>
      </c>
      <c r="DE46" s="110" t="str">
        <f t="shared" si="27"/>
        <v>E</v>
      </c>
      <c r="DF46" s="110">
        <f t="shared" si="28"/>
      </c>
      <c r="DG46" s="111">
        <f t="shared" si="29"/>
      </c>
      <c r="DJ46" s="111">
        <f t="shared" si="30"/>
      </c>
      <c r="DM46" s="111">
        <f t="shared" si="31"/>
      </c>
      <c r="DP46" s="111">
        <f t="shared" si="32"/>
      </c>
      <c r="DS46" s="111">
        <f t="shared" si="33"/>
      </c>
      <c r="DV46" s="111">
        <f t="shared" si="34"/>
      </c>
      <c r="DY46" s="111">
        <f t="shared" si="35"/>
      </c>
      <c r="EB46" s="111">
        <f t="shared" si="36"/>
      </c>
      <c r="EE46" s="111">
        <f t="shared" si="37"/>
      </c>
      <c r="EH46" s="111">
        <f t="shared" si="38"/>
      </c>
      <c r="EI46" s="4"/>
      <c r="EJ46" s="4"/>
      <c r="EK46" s="4"/>
      <c r="EL46" s="97"/>
      <c r="EM46" s="41"/>
      <c r="EN46" s="42"/>
      <c r="EO46" s="43"/>
    </row>
    <row r="47" spans="1:145" s="95" customFormat="1" ht="15.75" customHeight="1" thickBot="1">
      <c r="A47" s="94"/>
      <c r="B47" s="439">
        <f t="shared" si="39"/>
        <v>24</v>
      </c>
      <c r="C47" s="464"/>
      <c r="D47" s="464"/>
      <c r="E47" s="464"/>
      <c r="F47" s="465"/>
      <c r="G47" s="473" t="s">
        <v>148</v>
      </c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5"/>
      <c r="X47" s="475"/>
      <c r="Y47" s="475"/>
      <c r="Z47" s="475"/>
      <c r="AA47" s="475"/>
      <c r="AB47" s="475"/>
      <c r="AC47" s="475"/>
      <c r="AD47" s="475"/>
      <c r="AE47" s="475"/>
      <c r="AF47" s="475"/>
      <c r="AG47" s="475"/>
      <c r="AH47" s="476"/>
      <c r="AI47" s="445">
        <f t="shared" si="40"/>
        <v>223</v>
      </c>
      <c r="AJ47" s="468"/>
      <c r="AK47" s="468"/>
      <c r="AL47" s="468"/>
      <c r="AM47" s="469"/>
      <c r="AN47" s="407">
        <f>'[1]BB'!H93</f>
        <v>0</v>
      </c>
      <c r="AO47" s="408"/>
      <c r="AP47" s="408"/>
      <c r="AQ47" s="408"/>
      <c r="AR47" s="408"/>
      <c r="AS47" s="408"/>
      <c r="AT47" s="408"/>
      <c r="AU47" s="408"/>
      <c r="AV47" s="408"/>
      <c r="AW47" s="408"/>
      <c r="AX47" s="409"/>
      <c r="AY47" s="413"/>
      <c r="AZ47" s="414"/>
      <c r="BA47" s="414"/>
      <c r="BB47" s="414"/>
      <c r="BC47" s="414"/>
      <c r="BD47" s="414"/>
      <c r="BE47" s="414"/>
      <c r="BF47" s="414"/>
      <c r="BG47" s="414"/>
      <c r="BH47" s="414"/>
      <c r="BI47" s="415"/>
      <c r="BJ47" s="94"/>
      <c r="BT47" s="99">
        <f t="shared" si="22"/>
      </c>
      <c r="BU47" s="99">
        <f t="shared" si="22"/>
      </c>
      <c r="BV47" s="124">
        <v>223</v>
      </c>
      <c r="BW47" s="101">
        <f t="shared" si="23"/>
        <v>0</v>
      </c>
      <c r="BX47" s="102">
        <f t="shared" si="24"/>
        <v>0</v>
      </c>
      <c r="BY47" s="103"/>
      <c r="BZ47" s="104" t="s">
        <v>107</v>
      </c>
      <c r="CA47" s="105"/>
      <c r="CB47" s="103"/>
      <c r="CC47" s="103"/>
      <c r="CD47" s="105"/>
      <c r="CE47" s="103"/>
      <c r="CF47" s="103"/>
      <c r="CG47" s="105"/>
      <c r="CH47" s="103"/>
      <c r="CI47" s="103"/>
      <c r="CJ47" s="105"/>
      <c r="CK47" s="103"/>
      <c r="CL47" s="103"/>
      <c r="CM47" s="105"/>
      <c r="CN47" s="103"/>
      <c r="CO47" s="103"/>
      <c r="CP47" s="105"/>
      <c r="CQ47" s="103"/>
      <c r="CR47" s="103"/>
      <c r="CS47" s="105"/>
      <c r="CT47" s="103"/>
      <c r="CU47" s="103"/>
      <c r="CV47" s="105"/>
      <c r="CW47" s="103"/>
      <c r="CX47" s="103"/>
      <c r="CY47" s="105"/>
      <c r="CZ47" s="106"/>
      <c r="DA47" s="106"/>
      <c r="DB47" s="107"/>
      <c r="DC47" s="108">
        <f t="shared" si="25"/>
      </c>
      <c r="DD47" s="109">
        <f t="shared" si="26"/>
      </c>
      <c r="DE47" s="110" t="str">
        <f t="shared" si="27"/>
        <v>E</v>
      </c>
      <c r="DF47" s="110">
        <f t="shared" si="28"/>
      </c>
      <c r="DG47" s="111">
        <f t="shared" si="29"/>
      </c>
      <c r="DJ47" s="111">
        <f t="shared" si="30"/>
      </c>
      <c r="DM47" s="111">
        <f t="shared" si="31"/>
      </c>
      <c r="DP47" s="111">
        <f t="shared" si="32"/>
      </c>
      <c r="DS47" s="111">
        <f t="shared" si="33"/>
      </c>
      <c r="DV47" s="111">
        <f t="shared" si="34"/>
      </c>
      <c r="DY47" s="111">
        <f t="shared" si="35"/>
      </c>
      <c r="EB47" s="111">
        <f t="shared" si="36"/>
      </c>
      <c r="EE47" s="111">
        <f t="shared" si="37"/>
      </c>
      <c r="EH47" s="111">
        <f t="shared" si="38"/>
      </c>
      <c r="EI47" s="4"/>
      <c r="EJ47" s="4"/>
      <c r="EK47" s="4"/>
      <c r="EL47" s="97"/>
      <c r="EM47" s="41"/>
      <c r="EN47" s="42"/>
      <c r="EO47" s="43"/>
    </row>
    <row r="48" spans="1:145" s="95" customFormat="1" ht="15.75" customHeight="1" thickBot="1">
      <c r="A48" s="94"/>
      <c r="B48" s="439">
        <f t="shared" si="39"/>
        <v>25</v>
      </c>
      <c r="C48" s="464"/>
      <c r="D48" s="464"/>
      <c r="E48" s="464"/>
      <c r="F48" s="465"/>
      <c r="G48" s="442" t="s">
        <v>149</v>
      </c>
      <c r="H48" s="443"/>
      <c r="I48" s="443"/>
      <c r="J48" s="443"/>
      <c r="K48" s="443"/>
      <c r="L48" s="443"/>
      <c r="M48" s="443"/>
      <c r="N48" s="443"/>
      <c r="O48" s="443"/>
      <c r="P48" s="443"/>
      <c r="Q48" s="443"/>
      <c r="R48" s="443"/>
      <c r="S48" s="443"/>
      <c r="T48" s="443"/>
      <c r="U48" s="443"/>
      <c r="V48" s="443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7"/>
      <c r="AI48" s="445">
        <f t="shared" si="40"/>
        <v>224</v>
      </c>
      <c r="AJ48" s="468"/>
      <c r="AK48" s="468"/>
      <c r="AL48" s="468"/>
      <c r="AM48" s="469"/>
      <c r="AN48" s="407">
        <f>'[1]BB'!H56+'[1]BB'!H57+'[1]BB'!H58+'[1]BB'!H59+'[1]BB'!H68+'[1]BB'!H71</f>
        <v>502706</v>
      </c>
      <c r="AO48" s="477"/>
      <c r="AP48" s="477"/>
      <c r="AQ48" s="477"/>
      <c r="AR48" s="477"/>
      <c r="AS48" s="477"/>
      <c r="AT48" s="477"/>
      <c r="AU48" s="477"/>
      <c r="AV48" s="477"/>
      <c r="AW48" s="477"/>
      <c r="AX48" s="478"/>
      <c r="AY48" s="413">
        <v>633287</v>
      </c>
      <c r="AZ48" s="414"/>
      <c r="BA48" s="414"/>
      <c r="BB48" s="414"/>
      <c r="BC48" s="414"/>
      <c r="BD48" s="414"/>
      <c r="BE48" s="414"/>
      <c r="BF48" s="414"/>
      <c r="BG48" s="414"/>
      <c r="BH48" s="414"/>
      <c r="BI48" s="415"/>
      <c r="BJ48" s="94"/>
      <c r="BT48" s="99">
        <f t="shared" si="22"/>
      </c>
      <c r="BU48" s="99">
        <f t="shared" si="22"/>
      </c>
      <c r="BV48" s="124">
        <v>224</v>
      </c>
      <c r="BW48" s="101">
        <f t="shared" si="23"/>
        <v>-130581</v>
      </c>
      <c r="BX48" s="102">
        <f t="shared" si="24"/>
        <v>0.9985985710019069</v>
      </c>
      <c r="BY48" s="103">
        <v>-130398</v>
      </c>
      <c r="BZ48" s="104" t="s">
        <v>112</v>
      </c>
      <c r="CA48" s="105" t="s">
        <v>150</v>
      </c>
      <c r="CB48" s="103"/>
      <c r="CC48" s="103"/>
      <c r="CD48" s="105"/>
      <c r="CE48" s="103"/>
      <c r="CF48" s="103"/>
      <c r="CG48" s="105"/>
      <c r="CH48" s="103"/>
      <c r="CI48" s="103"/>
      <c r="CJ48" s="105"/>
      <c r="CK48" s="103"/>
      <c r="CL48" s="103"/>
      <c r="CM48" s="105"/>
      <c r="CN48" s="103"/>
      <c r="CO48" s="103"/>
      <c r="CP48" s="105"/>
      <c r="CQ48" s="103"/>
      <c r="CR48" s="103"/>
      <c r="CS48" s="105"/>
      <c r="CT48" s="103"/>
      <c r="CU48" s="103"/>
      <c r="CV48" s="105"/>
      <c r="CW48" s="103"/>
      <c r="CX48" s="103"/>
      <c r="CY48" s="105"/>
      <c r="CZ48" s="106"/>
      <c r="DA48" s="106"/>
      <c r="DB48" s="107"/>
      <c r="DC48" s="108">
        <f t="shared" si="25"/>
      </c>
      <c r="DD48" s="109">
        <f t="shared" si="26"/>
      </c>
      <c r="DE48" s="110">
        <f t="shared" si="27"/>
      </c>
      <c r="DF48" s="110">
        <f t="shared" si="28"/>
      </c>
      <c r="DG48" s="111">
        <f t="shared" si="29"/>
      </c>
      <c r="DJ48" s="111">
        <f t="shared" si="30"/>
      </c>
      <c r="DM48" s="111">
        <f t="shared" si="31"/>
      </c>
      <c r="DP48" s="111">
        <f t="shared" si="32"/>
      </c>
      <c r="DS48" s="111">
        <f t="shared" si="33"/>
      </c>
      <c r="DV48" s="111">
        <f t="shared" si="34"/>
      </c>
      <c r="DY48" s="111">
        <f t="shared" si="35"/>
      </c>
      <c r="EB48" s="111">
        <f t="shared" si="36"/>
      </c>
      <c r="EE48" s="111">
        <f t="shared" si="37"/>
      </c>
      <c r="EH48" s="111">
        <f t="shared" si="38"/>
      </c>
      <c r="EI48" s="4"/>
      <c r="EJ48" s="4"/>
      <c r="EK48" s="4"/>
      <c r="EL48" s="97"/>
      <c r="EM48" s="41"/>
      <c r="EN48" s="42"/>
      <c r="EO48" s="43"/>
    </row>
    <row r="49" spans="1:145" s="95" customFormat="1" ht="15.75" customHeight="1" thickBot="1">
      <c r="A49" s="94"/>
      <c r="B49" s="439">
        <f t="shared" si="39"/>
        <v>26</v>
      </c>
      <c r="C49" s="464"/>
      <c r="D49" s="464"/>
      <c r="E49" s="464"/>
      <c r="F49" s="465"/>
      <c r="G49" s="473" t="s">
        <v>151</v>
      </c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76"/>
      <c r="AI49" s="445">
        <f t="shared" si="40"/>
        <v>225</v>
      </c>
      <c r="AJ49" s="468"/>
      <c r="AK49" s="468"/>
      <c r="AL49" s="468"/>
      <c r="AM49" s="469"/>
      <c r="AN49" s="392">
        <f>'[1]BB'!G99</f>
        <v>78431</v>
      </c>
      <c r="AO49" s="393"/>
      <c r="AP49" s="393"/>
      <c r="AQ49" s="393"/>
      <c r="AR49" s="393"/>
      <c r="AS49" s="393"/>
      <c r="AT49" s="393"/>
      <c r="AU49" s="393"/>
      <c r="AV49" s="393"/>
      <c r="AW49" s="393"/>
      <c r="AX49" s="394"/>
      <c r="AY49" s="413">
        <v>4074</v>
      </c>
      <c r="AZ49" s="414"/>
      <c r="BA49" s="414"/>
      <c r="BB49" s="414"/>
      <c r="BC49" s="414"/>
      <c r="BD49" s="414"/>
      <c r="BE49" s="414"/>
      <c r="BF49" s="414"/>
      <c r="BG49" s="414"/>
      <c r="BH49" s="414"/>
      <c r="BI49" s="415"/>
      <c r="BJ49" s="94"/>
      <c r="BK49" s="4"/>
      <c r="BL49" s="4"/>
      <c r="BM49" s="4"/>
      <c r="BN49" s="4"/>
      <c r="BO49" s="4"/>
      <c r="BP49" s="4"/>
      <c r="BQ49" s="4"/>
      <c r="BR49" s="4"/>
      <c r="BS49" s="4"/>
      <c r="BT49" s="99">
        <f t="shared" si="22"/>
      </c>
      <c r="BU49" s="99">
        <f t="shared" si="22"/>
      </c>
      <c r="BV49" s="124">
        <v>225</v>
      </c>
      <c r="BW49" s="101">
        <f t="shared" si="23"/>
        <v>74357</v>
      </c>
      <c r="BX49" s="102">
        <f t="shared" si="24"/>
        <v>1</v>
      </c>
      <c r="BY49" s="103">
        <v>74357</v>
      </c>
      <c r="BZ49" s="104" t="s">
        <v>112</v>
      </c>
      <c r="CA49" s="105" t="s">
        <v>152</v>
      </c>
      <c r="CB49" s="103"/>
      <c r="CC49" s="103"/>
      <c r="CD49" s="105"/>
      <c r="CE49" s="103"/>
      <c r="CF49" s="103"/>
      <c r="CG49" s="105"/>
      <c r="CH49" s="103"/>
      <c r="CI49" s="103"/>
      <c r="CJ49" s="105"/>
      <c r="CK49" s="103"/>
      <c r="CL49" s="103"/>
      <c r="CM49" s="105"/>
      <c r="CN49" s="103"/>
      <c r="CO49" s="103"/>
      <c r="CP49" s="105"/>
      <c r="CQ49" s="103"/>
      <c r="CR49" s="103"/>
      <c r="CS49" s="105"/>
      <c r="CT49" s="103"/>
      <c r="CU49" s="103"/>
      <c r="CV49" s="105"/>
      <c r="CW49" s="103"/>
      <c r="CX49" s="103"/>
      <c r="CY49" s="105"/>
      <c r="CZ49" s="106"/>
      <c r="DA49" s="106"/>
      <c r="DB49" s="107"/>
      <c r="DC49" s="108">
        <f t="shared" si="25"/>
      </c>
      <c r="DD49" s="109">
        <f t="shared" si="26"/>
      </c>
      <c r="DE49" s="110">
        <f t="shared" si="27"/>
      </c>
      <c r="DF49" s="110">
        <f t="shared" si="28"/>
      </c>
      <c r="DG49" s="111">
        <f t="shared" si="29"/>
      </c>
      <c r="DJ49" s="111">
        <f t="shared" si="30"/>
      </c>
      <c r="DM49" s="111">
        <f t="shared" si="31"/>
      </c>
      <c r="DP49" s="111">
        <f t="shared" si="32"/>
      </c>
      <c r="DS49" s="111">
        <f t="shared" si="33"/>
      </c>
      <c r="DV49" s="111">
        <f t="shared" si="34"/>
      </c>
      <c r="DY49" s="111">
        <f t="shared" si="35"/>
      </c>
      <c r="EB49" s="111">
        <f t="shared" si="36"/>
      </c>
      <c r="EE49" s="111">
        <f t="shared" si="37"/>
      </c>
      <c r="EH49" s="111">
        <f t="shared" si="38"/>
      </c>
      <c r="EI49" s="4"/>
      <c r="EJ49" s="4"/>
      <c r="EK49" s="4"/>
      <c r="EL49" s="97"/>
      <c r="EM49" s="41"/>
      <c r="EN49" s="42"/>
      <c r="EO49" s="43"/>
    </row>
    <row r="50" spans="1:216" s="95" customFormat="1" ht="15.75" customHeight="1">
      <c r="A50" s="94"/>
      <c r="B50" s="448">
        <f t="shared" si="39"/>
        <v>27</v>
      </c>
      <c r="C50" s="449"/>
      <c r="D50" s="449"/>
      <c r="E50" s="449"/>
      <c r="F50" s="450"/>
      <c r="G50" s="356" t="s">
        <v>153</v>
      </c>
      <c r="H50" s="357"/>
      <c r="I50" s="357"/>
      <c r="J50" s="357"/>
      <c r="K50" s="357"/>
      <c r="L50" s="357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80"/>
      <c r="AI50" s="359">
        <f t="shared" si="40"/>
        <v>226</v>
      </c>
      <c r="AJ50" s="360"/>
      <c r="AK50" s="360"/>
      <c r="AL50" s="360"/>
      <c r="AM50" s="361"/>
      <c r="AN50" s="365">
        <f>AN44+AN45+AN46+AN47+AN48+AN49</f>
        <v>12950388</v>
      </c>
      <c r="AO50" s="366"/>
      <c r="AP50" s="366"/>
      <c r="AQ50" s="366"/>
      <c r="AR50" s="366"/>
      <c r="AS50" s="366"/>
      <c r="AT50" s="366"/>
      <c r="AU50" s="366"/>
      <c r="AV50" s="366"/>
      <c r="AW50" s="366"/>
      <c r="AX50" s="367"/>
      <c r="AY50" s="365">
        <f>AY44+AY45+AY46+AY47+AY48+AY49</f>
        <v>12284077</v>
      </c>
      <c r="AZ50" s="366"/>
      <c r="BA50" s="366"/>
      <c r="BB50" s="366"/>
      <c r="BC50" s="366"/>
      <c r="BD50" s="366"/>
      <c r="BE50" s="366"/>
      <c r="BF50" s="366"/>
      <c r="BG50" s="366"/>
      <c r="BH50" s="366"/>
      <c r="BI50" s="367"/>
      <c r="BJ50" s="94"/>
      <c r="BK50" s="4"/>
      <c r="BL50" s="4"/>
      <c r="BM50" s="4"/>
      <c r="BN50" s="4"/>
      <c r="BO50" s="4"/>
      <c r="BP50" s="4"/>
      <c r="BQ50" s="4"/>
      <c r="BR50" s="4"/>
      <c r="BS50" s="4"/>
      <c r="BT50" s="131"/>
      <c r="BU50" s="132"/>
      <c r="BV50" s="133">
        <v>226</v>
      </c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  <c r="CY50" s="481"/>
      <c r="CZ50" s="481"/>
      <c r="DA50" s="481"/>
      <c r="DB50" s="481"/>
      <c r="DC50" s="483"/>
      <c r="DD50" s="485"/>
      <c r="DE50" s="485"/>
      <c r="DF50" s="485"/>
      <c r="DG50" s="485"/>
      <c r="DH50" s="485"/>
      <c r="DI50" s="485"/>
      <c r="DJ50" s="485"/>
      <c r="DK50" s="485"/>
      <c r="DL50" s="485"/>
      <c r="DM50" s="485"/>
      <c r="DN50" s="485"/>
      <c r="DO50" s="485"/>
      <c r="DP50" s="485"/>
      <c r="DQ50" s="485"/>
      <c r="DR50" s="485"/>
      <c r="DS50" s="485"/>
      <c r="DT50" s="485"/>
      <c r="DU50" s="485"/>
      <c r="DV50" s="485"/>
      <c r="DW50" s="485"/>
      <c r="DX50" s="485"/>
      <c r="DY50" s="485"/>
      <c r="DZ50" s="485"/>
      <c r="EA50" s="485"/>
      <c r="EB50" s="485"/>
      <c r="EC50" s="485"/>
      <c r="ED50" s="485"/>
      <c r="EE50" s="485"/>
      <c r="EF50" s="485"/>
      <c r="EG50" s="485"/>
      <c r="EH50" s="485"/>
      <c r="EI50" s="116"/>
      <c r="EJ50" s="116"/>
      <c r="EK50" s="111"/>
      <c r="EL50" s="117"/>
      <c r="EM50" s="118"/>
      <c r="EN50" s="119"/>
      <c r="EO50" s="120"/>
      <c r="EP50" s="111"/>
      <c r="EQ50" s="111"/>
      <c r="ER50" s="111"/>
      <c r="ES50" s="111"/>
      <c r="ET50" s="111"/>
      <c r="EU50" s="111"/>
      <c r="EV50" s="111"/>
      <c r="EW50" s="111"/>
      <c r="EX50" s="111"/>
      <c r="EY50" s="111"/>
      <c r="EZ50" s="111"/>
      <c r="FA50" s="111"/>
      <c r="FB50" s="111"/>
      <c r="FC50" s="111"/>
      <c r="FD50" s="111"/>
      <c r="FE50" s="111"/>
      <c r="FF50" s="111"/>
      <c r="FG50" s="111"/>
      <c r="FH50" s="111"/>
      <c r="FI50" s="111"/>
      <c r="FJ50" s="111"/>
      <c r="FK50" s="111"/>
      <c r="FL50" s="111"/>
      <c r="FM50" s="111"/>
      <c r="FN50" s="111"/>
      <c r="FO50" s="111"/>
      <c r="FP50" s="111"/>
      <c r="FQ50" s="111"/>
      <c r="FR50" s="111"/>
      <c r="FS50" s="111"/>
      <c r="FT50" s="111"/>
      <c r="FU50" s="111"/>
      <c r="FV50" s="111"/>
      <c r="FW50" s="111"/>
      <c r="FX50" s="111"/>
      <c r="FY50" s="111"/>
      <c r="FZ50" s="111"/>
      <c r="GA50" s="111"/>
      <c r="GB50" s="111"/>
      <c r="GC50" s="111"/>
      <c r="GD50" s="111"/>
      <c r="GE50" s="111"/>
      <c r="GF50" s="111"/>
      <c r="GG50" s="111"/>
      <c r="GH50" s="111"/>
      <c r="GI50" s="111"/>
      <c r="GJ50" s="111"/>
      <c r="GK50" s="111"/>
      <c r="GL50" s="111"/>
      <c r="GM50" s="111"/>
      <c r="GN50" s="111"/>
      <c r="GO50" s="111"/>
      <c r="GP50" s="111"/>
      <c r="GQ50" s="111"/>
      <c r="GR50" s="111"/>
      <c r="GS50" s="111"/>
      <c r="GT50" s="111"/>
      <c r="GU50" s="111"/>
      <c r="GV50" s="111"/>
      <c r="GW50" s="111"/>
      <c r="GX50" s="111"/>
      <c r="GY50" s="111"/>
      <c r="GZ50" s="111"/>
      <c r="HA50" s="111"/>
      <c r="HB50" s="111"/>
      <c r="HC50" s="111"/>
      <c r="HD50" s="111"/>
      <c r="HE50" s="111"/>
      <c r="HF50" s="111"/>
      <c r="HG50" s="111"/>
      <c r="HH50" s="111"/>
    </row>
    <row r="51" spans="1:216" ht="15.75" customHeight="1" thickBot="1">
      <c r="A51" s="9"/>
      <c r="B51" s="451"/>
      <c r="C51" s="452"/>
      <c r="D51" s="452"/>
      <c r="E51" s="452"/>
      <c r="F51" s="453"/>
      <c r="G51" s="395" t="s">
        <v>154</v>
      </c>
      <c r="H51" s="487"/>
      <c r="I51" s="487"/>
      <c r="J51" s="487"/>
      <c r="K51" s="487"/>
      <c r="L51" s="487"/>
      <c r="M51" s="487"/>
      <c r="N51" s="487"/>
      <c r="O51" s="487"/>
      <c r="P51" s="487"/>
      <c r="Q51" s="487"/>
      <c r="R51" s="487"/>
      <c r="S51" s="487"/>
      <c r="T51" s="487"/>
      <c r="U51" s="487"/>
      <c r="V51" s="487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9"/>
      <c r="AI51" s="362"/>
      <c r="AJ51" s="363"/>
      <c r="AK51" s="363"/>
      <c r="AL51" s="363"/>
      <c r="AM51" s="364"/>
      <c r="AN51" s="368"/>
      <c r="AO51" s="369"/>
      <c r="AP51" s="369"/>
      <c r="AQ51" s="369"/>
      <c r="AR51" s="369"/>
      <c r="AS51" s="369"/>
      <c r="AT51" s="369"/>
      <c r="AU51" s="369"/>
      <c r="AV51" s="369"/>
      <c r="AW51" s="369"/>
      <c r="AX51" s="370"/>
      <c r="AY51" s="368"/>
      <c r="AZ51" s="369"/>
      <c r="BA51" s="369"/>
      <c r="BB51" s="369"/>
      <c r="BC51" s="369"/>
      <c r="BD51" s="369"/>
      <c r="BE51" s="369"/>
      <c r="BF51" s="369"/>
      <c r="BG51" s="369"/>
      <c r="BH51" s="369"/>
      <c r="BI51" s="370"/>
      <c r="BJ51" s="9"/>
      <c r="BT51" s="131"/>
      <c r="BU51" s="132"/>
      <c r="BV51" s="121"/>
      <c r="BW51" s="482"/>
      <c r="BX51" s="482"/>
      <c r="BY51" s="482"/>
      <c r="BZ51" s="482"/>
      <c r="CA51" s="482"/>
      <c r="CB51" s="482"/>
      <c r="CC51" s="482"/>
      <c r="CD51" s="482"/>
      <c r="CE51" s="482"/>
      <c r="CF51" s="482"/>
      <c r="CG51" s="482"/>
      <c r="CH51" s="482"/>
      <c r="CI51" s="482"/>
      <c r="CJ51" s="482"/>
      <c r="CK51" s="482"/>
      <c r="CL51" s="482"/>
      <c r="CM51" s="482"/>
      <c r="CN51" s="482"/>
      <c r="CO51" s="482"/>
      <c r="CP51" s="482"/>
      <c r="CQ51" s="482"/>
      <c r="CR51" s="482"/>
      <c r="CS51" s="482"/>
      <c r="CT51" s="482"/>
      <c r="CU51" s="482"/>
      <c r="CV51" s="482"/>
      <c r="CW51" s="482"/>
      <c r="CX51" s="482"/>
      <c r="CY51" s="482"/>
      <c r="CZ51" s="482"/>
      <c r="DA51" s="482"/>
      <c r="DB51" s="482"/>
      <c r="DC51" s="484"/>
      <c r="DD51" s="486"/>
      <c r="DE51" s="486"/>
      <c r="DF51" s="486"/>
      <c r="DG51" s="486"/>
      <c r="DH51" s="486"/>
      <c r="DI51" s="486"/>
      <c r="DJ51" s="486"/>
      <c r="DK51" s="486"/>
      <c r="DL51" s="486"/>
      <c r="DM51" s="486"/>
      <c r="DN51" s="486"/>
      <c r="DO51" s="486"/>
      <c r="DP51" s="486"/>
      <c r="DQ51" s="486"/>
      <c r="DR51" s="486"/>
      <c r="DS51" s="486"/>
      <c r="DT51" s="486"/>
      <c r="DU51" s="486"/>
      <c r="DV51" s="486"/>
      <c r="DW51" s="486"/>
      <c r="DX51" s="486"/>
      <c r="DY51" s="486"/>
      <c r="DZ51" s="486"/>
      <c r="EA51" s="486"/>
      <c r="EB51" s="486"/>
      <c r="EC51" s="486"/>
      <c r="ED51" s="486"/>
      <c r="EE51" s="486"/>
      <c r="EF51" s="486"/>
      <c r="EG51" s="486"/>
      <c r="EH51" s="486"/>
      <c r="EI51" s="116"/>
      <c r="EJ51" s="116"/>
      <c r="EK51" s="116"/>
      <c r="EL51" s="117"/>
      <c r="EM51" s="118"/>
      <c r="EN51" s="119"/>
      <c r="EO51" s="120"/>
      <c r="EP51" s="116"/>
      <c r="EQ51" s="116"/>
      <c r="ER51" s="116"/>
      <c r="ES51" s="116"/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6"/>
      <c r="FF51" s="116"/>
      <c r="FG51" s="116"/>
      <c r="FH51" s="116"/>
      <c r="FI51" s="116"/>
      <c r="FJ51" s="116"/>
      <c r="FK51" s="116"/>
      <c r="FL51" s="116"/>
      <c r="FM51" s="116"/>
      <c r="FN51" s="116"/>
      <c r="FO51" s="116"/>
      <c r="FP51" s="116"/>
      <c r="FQ51" s="116"/>
      <c r="FR51" s="116"/>
      <c r="FS51" s="116"/>
      <c r="FT51" s="116"/>
      <c r="FU51" s="116"/>
      <c r="FV51" s="116"/>
      <c r="FW51" s="116"/>
      <c r="FX51" s="116"/>
      <c r="FY51" s="116"/>
      <c r="FZ51" s="116"/>
      <c r="GA51" s="116"/>
      <c r="GB51" s="116"/>
      <c r="GC51" s="116"/>
      <c r="GD51" s="116"/>
      <c r="GE51" s="116"/>
      <c r="GF51" s="116"/>
      <c r="GG51" s="116"/>
      <c r="GH51" s="116"/>
      <c r="GI51" s="116"/>
      <c r="GJ51" s="116"/>
      <c r="GK51" s="116"/>
      <c r="GL51" s="116"/>
      <c r="GM51" s="116"/>
      <c r="GN51" s="116"/>
      <c r="GO51" s="116"/>
      <c r="GP51" s="116"/>
      <c r="GQ51" s="116"/>
      <c r="GR51" s="116"/>
      <c r="GS51" s="116"/>
      <c r="GT51" s="116"/>
      <c r="GU51" s="116"/>
      <c r="GV51" s="116"/>
      <c r="GW51" s="116"/>
      <c r="GX51" s="116"/>
      <c r="GY51" s="116"/>
      <c r="GZ51" s="116"/>
      <c r="HA51" s="116"/>
      <c r="HB51" s="116"/>
      <c r="HC51" s="116"/>
      <c r="HD51" s="116"/>
      <c r="HE51" s="116"/>
      <c r="HF51" s="116"/>
      <c r="HG51" s="116"/>
      <c r="HH51" s="116"/>
    </row>
    <row r="52" spans="1:216" ht="7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T52" s="33"/>
      <c r="BU52" s="132"/>
      <c r="BV52" s="48"/>
      <c r="BW52" s="9"/>
      <c r="BX52" s="135"/>
      <c r="BY52" s="9"/>
      <c r="BZ52" s="136"/>
      <c r="CA52" s="8"/>
      <c r="CB52" s="9"/>
      <c r="CC52" s="9"/>
      <c r="CD52" s="8"/>
      <c r="CE52" s="9"/>
      <c r="CF52" s="9"/>
      <c r="CG52" s="8"/>
      <c r="CH52" s="9"/>
      <c r="CI52" s="9"/>
      <c r="CJ52" s="8"/>
      <c r="CK52" s="9"/>
      <c r="CL52" s="9"/>
      <c r="CM52" s="8"/>
      <c r="CN52" s="9"/>
      <c r="CO52" s="9"/>
      <c r="CP52" s="8"/>
      <c r="CQ52" s="9"/>
      <c r="CR52" s="9"/>
      <c r="CS52" s="8"/>
      <c r="CT52" s="9"/>
      <c r="CU52" s="9"/>
      <c r="CV52" s="8"/>
      <c r="CW52" s="9"/>
      <c r="CX52" s="9"/>
      <c r="CY52" s="8"/>
      <c r="CZ52" s="9"/>
      <c r="DA52" s="9"/>
      <c r="DB52" s="8"/>
      <c r="DC52" s="137"/>
      <c r="DD52" s="137"/>
      <c r="DE52" s="116"/>
      <c r="DF52" s="116"/>
      <c r="DG52" s="116"/>
      <c r="DH52" s="138"/>
      <c r="DI52" s="139"/>
      <c r="DJ52" s="140"/>
      <c r="DK52" s="118"/>
      <c r="DL52" s="141"/>
      <c r="DM52" s="142"/>
      <c r="DN52" s="116"/>
      <c r="DO52" s="116"/>
      <c r="DP52" s="116"/>
      <c r="DQ52" s="116"/>
      <c r="DR52" s="116"/>
      <c r="DS52" s="116"/>
      <c r="DT52" s="138"/>
      <c r="DU52" s="139"/>
      <c r="DV52" s="140"/>
      <c r="DW52" s="118"/>
      <c r="DX52" s="141"/>
      <c r="DY52" s="142"/>
      <c r="DZ52" s="116"/>
      <c r="EA52" s="116"/>
      <c r="EB52" s="116"/>
      <c r="EC52" s="116"/>
      <c r="ED52" s="116"/>
      <c r="EE52" s="142"/>
      <c r="EF52" s="116"/>
      <c r="EG52" s="116"/>
      <c r="EH52" s="116"/>
      <c r="EI52" s="116"/>
      <c r="EJ52" s="116"/>
      <c r="EK52" s="116"/>
      <c r="EL52" s="117"/>
      <c r="EM52" s="118"/>
      <c r="EN52" s="119"/>
      <c r="EO52" s="120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  <c r="FG52" s="116"/>
      <c r="FH52" s="116"/>
      <c r="FI52" s="116"/>
      <c r="FJ52" s="116"/>
      <c r="FK52" s="116"/>
      <c r="FL52" s="116"/>
      <c r="FM52" s="116"/>
      <c r="FN52" s="116"/>
      <c r="FO52" s="116"/>
      <c r="FP52" s="116"/>
      <c r="FQ52" s="116"/>
      <c r="FR52" s="116"/>
      <c r="FS52" s="116"/>
      <c r="FT52" s="116"/>
      <c r="FU52" s="116"/>
      <c r="FV52" s="116"/>
      <c r="FW52" s="116"/>
      <c r="FX52" s="116"/>
      <c r="FY52" s="116"/>
      <c r="FZ52" s="116"/>
      <c r="GA52" s="116"/>
      <c r="GB52" s="116"/>
      <c r="GC52" s="116"/>
      <c r="GD52" s="116"/>
      <c r="GE52" s="116"/>
      <c r="GF52" s="116"/>
      <c r="GG52" s="116"/>
      <c r="GH52" s="116"/>
      <c r="GI52" s="116"/>
      <c r="GJ52" s="116"/>
      <c r="GK52" s="116"/>
      <c r="GL52" s="116"/>
      <c r="GM52" s="116"/>
      <c r="GN52" s="116"/>
      <c r="GO52" s="116"/>
      <c r="GP52" s="116"/>
      <c r="GQ52" s="116"/>
      <c r="GR52" s="116"/>
      <c r="GS52" s="116"/>
      <c r="GT52" s="116"/>
      <c r="GU52" s="116"/>
      <c r="GV52" s="116"/>
      <c r="GW52" s="116"/>
      <c r="GX52" s="116"/>
      <c r="GY52" s="116"/>
      <c r="GZ52" s="116"/>
      <c r="HA52" s="116"/>
      <c r="HB52" s="116"/>
      <c r="HC52" s="116"/>
      <c r="HD52" s="116"/>
      <c r="HE52" s="116"/>
      <c r="HF52" s="116"/>
      <c r="HG52" s="116"/>
      <c r="HH52" s="116"/>
    </row>
    <row r="53" spans="1:106" ht="25.5" customHeight="1">
      <c r="A53" s="9"/>
      <c r="B53" s="9"/>
      <c r="C53" s="9"/>
      <c r="D53" s="9"/>
      <c r="E53" s="9"/>
      <c r="F53" s="9"/>
      <c r="G53" s="490" t="s">
        <v>155</v>
      </c>
      <c r="H53" s="490"/>
      <c r="I53" s="490"/>
      <c r="J53" s="490"/>
      <c r="K53" s="490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9"/>
      <c r="X53" s="9"/>
      <c r="Y53" s="9"/>
      <c r="Z53" s="9"/>
      <c r="AA53" s="9"/>
      <c r="AB53" s="490" t="s">
        <v>156</v>
      </c>
      <c r="AC53" s="490"/>
      <c r="AD53" s="490"/>
      <c r="AE53" s="490"/>
      <c r="AF53" s="490"/>
      <c r="AG53" s="490"/>
      <c r="AH53" s="490"/>
      <c r="AI53" s="490"/>
      <c r="AJ53" s="490"/>
      <c r="AK53" s="490"/>
      <c r="AL53" s="490"/>
      <c r="AM53" s="490"/>
      <c r="AN53" s="490"/>
      <c r="AO53" s="490"/>
      <c r="AP53" s="490"/>
      <c r="AQ53" s="490"/>
      <c r="AR53" s="490"/>
      <c r="AS53" s="490"/>
      <c r="AT53" s="490"/>
      <c r="AU53" s="490"/>
      <c r="AV53" s="490"/>
      <c r="AW53" s="490"/>
      <c r="AX53" s="490"/>
      <c r="AY53" s="491" t="s">
        <v>157</v>
      </c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9"/>
      <c r="BT53" s="33"/>
      <c r="BU53" s="132"/>
      <c r="BV53" s="48"/>
      <c r="BW53" s="9"/>
      <c r="BX53" s="143"/>
      <c r="BY53" s="9"/>
      <c r="BZ53" s="136"/>
      <c r="CA53" s="8"/>
      <c r="CB53" s="9"/>
      <c r="CC53" s="9"/>
      <c r="CD53" s="8"/>
      <c r="CE53" s="9"/>
      <c r="CF53" s="9"/>
      <c r="CG53" s="8"/>
      <c r="CH53" s="9"/>
      <c r="CI53" s="9"/>
      <c r="CJ53" s="8"/>
      <c r="CK53" s="9"/>
      <c r="CL53" s="9"/>
      <c r="CM53" s="8"/>
      <c r="CN53" s="9"/>
      <c r="CO53" s="9"/>
      <c r="CP53" s="8"/>
      <c r="CQ53" s="9"/>
      <c r="CR53" s="9"/>
      <c r="CS53" s="8"/>
      <c r="CT53" s="9"/>
      <c r="CU53" s="9"/>
      <c r="CV53" s="8"/>
      <c r="CW53" s="9"/>
      <c r="CX53" s="9"/>
      <c r="CY53" s="8"/>
      <c r="CZ53" s="9"/>
      <c r="DA53" s="9"/>
      <c r="DB53" s="8"/>
    </row>
    <row r="54" spans="1:106" ht="24" customHeight="1">
      <c r="A54" s="9"/>
      <c r="B54" s="9"/>
      <c r="C54" s="9"/>
      <c r="D54" s="9"/>
      <c r="E54" s="9"/>
      <c r="F54" s="9"/>
      <c r="G54" s="492" t="s">
        <v>158</v>
      </c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9"/>
      <c r="X54" s="9"/>
      <c r="Y54" s="9"/>
      <c r="Z54" s="9"/>
      <c r="AA54" s="9"/>
      <c r="AB54" s="492" t="s">
        <v>159</v>
      </c>
      <c r="AC54" s="492"/>
      <c r="AD54" s="492"/>
      <c r="AE54" s="492"/>
      <c r="AF54" s="492"/>
      <c r="AG54" s="492"/>
      <c r="AH54" s="492"/>
      <c r="AI54" s="492"/>
      <c r="AJ54" s="492"/>
      <c r="AK54" s="492"/>
      <c r="AL54" s="492"/>
      <c r="AM54" s="492"/>
      <c r="AN54" s="490"/>
      <c r="AO54" s="490"/>
      <c r="AP54" s="490"/>
      <c r="AQ54" s="490"/>
      <c r="AR54" s="490"/>
      <c r="AS54" s="490"/>
      <c r="AT54" s="490"/>
      <c r="AU54" s="490"/>
      <c r="AV54" s="490"/>
      <c r="AW54" s="490"/>
      <c r="AX54" s="490"/>
      <c r="AY54" s="492" t="s">
        <v>160</v>
      </c>
      <c r="AZ54" s="492"/>
      <c r="BA54" s="492"/>
      <c r="BB54" s="492"/>
      <c r="BC54" s="492"/>
      <c r="BD54" s="492"/>
      <c r="BE54" s="492"/>
      <c r="BF54" s="492"/>
      <c r="BG54" s="492"/>
      <c r="BH54" s="492"/>
      <c r="BI54" s="492"/>
      <c r="BJ54" s="9"/>
      <c r="BT54" s="150"/>
      <c r="BU54" s="132"/>
      <c r="BV54" s="48"/>
      <c r="BW54" s="9"/>
      <c r="BX54" s="143"/>
      <c r="BY54" s="9"/>
      <c r="BZ54" s="136"/>
      <c r="CA54" s="8"/>
      <c r="CB54" s="9"/>
      <c r="CC54" s="9"/>
      <c r="CD54" s="8"/>
      <c r="CE54" s="9"/>
      <c r="CF54" s="9"/>
      <c r="CG54" s="8"/>
      <c r="CH54" s="9"/>
      <c r="CI54" s="9"/>
      <c r="CJ54" s="8"/>
      <c r="CK54" s="9"/>
      <c r="CL54" s="9"/>
      <c r="CM54" s="8"/>
      <c r="CN54" s="9"/>
      <c r="CO54" s="9"/>
      <c r="CP54" s="8"/>
      <c r="CQ54" s="9"/>
      <c r="CR54" s="9"/>
      <c r="CS54" s="8"/>
      <c r="CT54" s="9"/>
      <c r="CU54" s="9"/>
      <c r="CV54" s="8"/>
      <c r="CW54" s="9"/>
      <c r="CX54" s="9"/>
      <c r="CY54" s="8"/>
      <c r="CZ54" s="9"/>
      <c r="DA54" s="9"/>
      <c r="DB54" s="8"/>
    </row>
    <row r="55" spans="1:140" ht="7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T55" s="150"/>
      <c r="BU55" s="132"/>
      <c r="BV55" s="48"/>
      <c r="BW55" s="9"/>
      <c r="BX55" s="143"/>
      <c r="BY55" s="9"/>
      <c r="BZ55" s="136"/>
      <c r="CA55" s="8"/>
      <c r="CB55" s="9"/>
      <c r="CC55" s="9"/>
      <c r="CD55" s="8"/>
      <c r="CE55" s="9"/>
      <c r="CF55" s="9"/>
      <c r="CG55" s="8"/>
      <c r="CH55" s="9"/>
      <c r="CI55" s="9"/>
      <c r="CJ55" s="8"/>
      <c r="CK55" s="9"/>
      <c r="CL55" s="9"/>
      <c r="CM55" s="8"/>
      <c r="CN55" s="9"/>
      <c r="CO55" s="9"/>
      <c r="CP55" s="8"/>
      <c r="CQ55" s="9"/>
      <c r="CR55" s="9"/>
      <c r="CS55" s="8"/>
      <c r="CT55" s="9"/>
      <c r="CU55" s="9"/>
      <c r="CV55" s="8"/>
      <c r="CW55" s="9"/>
      <c r="CX55" s="9"/>
      <c r="CY55" s="8"/>
      <c r="CZ55" s="9"/>
      <c r="DA55" s="9"/>
      <c r="DB55" s="8"/>
      <c r="DC55" s="151"/>
      <c r="DD55" s="151"/>
      <c r="DE55" s="152"/>
      <c r="DF55" s="152"/>
      <c r="DG55" s="152"/>
      <c r="DM55" s="153"/>
      <c r="DN55" s="152"/>
      <c r="DO55" s="152"/>
      <c r="DP55" s="152"/>
      <c r="DQ55" s="152"/>
      <c r="DR55" s="152"/>
      <c r="DS55" s="152"/>
      <c r="DY55" s="153"/>
      <c r="DZ55" s="152"/>
      <c r="EA55" s="152"/>
      <c r="EB55" s="152"/>
      <c r="EC55" s="152"/>
      <c r="ED55" s="152"/>
      <c r="EE55" s="153"/>
      <c r="EF55" s="152"/>
      <c r="EG55" s="152"/>
      <c r="EH55" s="152"/>
      <c r="EI55" s="152"/>
      <c r="EJ55" s="152"/>
    </row>
    <row r="56" spans="1:140" ht="25.5" customHeight="1">
      <c r="A56" s="9"/>
      <c r="B56" s="493" t="s">
        <v>161</v>
      </c>
      <c r="C56" s="493"/>
      <c r="D56" s="493"/>
      <c r="E56" s="493"/>
      <c r="F56" s="493"/>
      <c r="G56" s="493"/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3"/>
      <c r="U56" s="493"/>
      <c r="V56" s="493"/>
      <c r="W56" s="493"/>
      <c r="X56" s="493"/>
      <c r="Y56" s="493"/>
      <c r="Z56" s="493"/>
      <c r="AA56" s="493"/>
      <c r="AB56" s="493"/>
      <c r="AC56" s="493"/>
      <c r="AD56" s="493"/>
      <c r="AE56" s="493"/>
      <c r="AF56" s="493"/>
      <c r="AG56" s="493"/>
      <c r="AH56" s="493"/>
      <c r="AI56" s="493"/>
      <c r="AJ56" s="493"/>
      <c r="AK56" s="493"/>
      <c r="AL56" s="493"/>
      <c r="AM56" s="493"/>
      <c r="AN56" s="493"/>
      <c r="AO56" s="493"/>
      <c r="AP56" s="493"/>
      <c r="AQ56" s="493"/>
      <c r="AR56" s="493"/>
      <c r="AS56" s="493"/>
      <c r="AT56" s="493"/>
      <c r="AU56" s="493"/>
      <c r="AV56" s="493"/>
      <c r="AW56" s="493"/>
      <c r="AX56" s="493"/>
      <c r="AY56" s="493"/>
      <c r="AZ56" s="493"/>
      <c r="BA56" s="493"/>
      <c r="BB56" s="493"/>
      <c r="BC56" s="493"/>
      <c r="BD56" s="493"/>
      <c r="BE56" s="493"/>
      <c r="BF56" s="493"/>
      <c r="BG56" s="493"/>
      <c r="BH56" s="493"/>
      <c r="BI56" s="493"/>
      <c r="BJ56" s="9"/>
      <c r="BT56" s="150"/>
      <c r="BU56" s="132"/>
      <c r="BV56" s="48"/>
      <c r="BW56" s="9"/>
      <c r="BX56" s="143"/>
      <c r="BY56" s="9"/>
      <c r="BZ56" s="136"/>
      <c r="CA56" s="8"/>
      <c r="CB56" s="9"/>
      <c r="CC56" s="9"/>
      <c r="CD56" s="8"/>
      <c r="CE56" s="9"/>
      <c r="CF56" s="9"/>
      <c r="CG56" s="8"/>
      <c r="CH56" s="9"/>
      <c r="CI56" s="9"/>
      <c r="CJ56" s="8"/>
      <c r="CK56" s="9"/>
      <c r="CL56" s="9"/>
      <c r="CM56" s="8"/>
      <c r="CN56" s="9"/>
      <c r="CO56" s="9"/>
      <c r="CP56" s="8"/>
      <c r="CQ56" s="9"/>
      <c r="CR56" s="9"/>
      <c r="CS56" s="8"/>
      <c r="CT56" s="9"/>
      <c r="CU56" s="9"/>
      <c r="CV56" s="8"/>
      <c r="CW56" s="9"/>
      <c r="CX56" s="9"/>
      <c r="CY56" s="8"/>
      <c r="CZ56" s="9"/>
      <c r="DA56" s="9"/>
      <c r="DB56" s="8"/>
      <c r="DC56" s="154"/>
      <c r="DD56" s="154"/>
      <c r="DN56" s="155"/>
      <c r="DO56" s="155"/>
      <c r="DP56" s="155"/>
      <c r="DQ56" s="155"/>
      <c r="DR56" s="155"/>
      <c r="DS56" s="155"/>
      <c r="DZ56" s="155"/>
      <c r="EA56" s="155"/>
      <c r="EB56" s="155"/>
      <c r="EC56" s="155"/>
      <c r="ED56" s="155"/>
      <c r="EF56" s="155"/>
      <c r="EG56" s="155"/>
      <c r="EH56" s="155"/>
      <c r="EI56" s="155"/>
      <c r="EJ56" s="155"/>
    </row>
    <row r="57" spans="1:140" ht="7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T57" s="150"/>
      <c r="BU57" s="132"/>
      <c r="BV57" s="48"/>
      <c r="BW57" s="9"/>
      <c r="BX57" s="143"/>
      <c r="BY57" s="9"/>
      <c r="BZ57" s="136"/>
      <c r="CA57" s="8"/>
      <c r="CB57" s="9"/>
      <c r="CC57" s="9"/>
      <c r="CD57" s="8"/>
      <c r="CE57" s="9"/>
      <c r="CF57" s="9"/>
      <c r="CG57" s="8"/>
      <c r="CH57" s="9"/>
      <c r="CI57" s="9"/>
      <c r="CJ57" s="8"/>
      <c r="CK57" s="9"/>
      <c r="CL57" s="9"/>
      <c r="CM57" s="8"/>
      <c r="CN57" s="9"/>
      <c r="CO57" s="9"/>
      <c r="CP57" s="8"/>
      <c r="CQ57" s="9"/>
      <c r="CR57" s="9"/>
      <c r="CS57" s="8"/>
      <c r="CT57" s="9"/>
      <c r="CU57" s="9"/>
      <c r="CV57" s="8"/>
      <c r="CW57" s="9"/>
      <c r="CX57" s="9"/>
      <c r="CY57" s="8"/>
      <c r="CZ57" s="9"/>
      <c r="DA57" s="9"/>
      <c r="DB57" s="8"/>
      <c r="DC57" s="154"/>
      <c r="DD57" s="154"/>
      <c r="DN57" s="155"/>
      <c r="DO57" s="155"/>
      <c r="DP57" s="155"/>
      <c r="DQ57" s="155"/>
      <c r="DR57" s="155"/>
      <c r="DS57" s="155"/>
      <c r="DZ57" s="155"/>
      <c r="EA57" s="155"/>
      <c r="EB57" s="155"/>
      <c r="EC57" s="155"/>
      <c r="ED57" s="155"/>
      <c r="EF57" s="155"/>
      <c r="EG57" s="155"/>
      <c r="EH57" s="155"/>
      <c r="EI57" s="155"/>
      <c r="EJ57" s="155"/>
    </row>
    <row r="58" spans="72:140" ht="12.75">
      <c r="BT58" s="156"/>
      <c r="BU58" s="132"/>
      <c r="BV58" s="157"/>
      <c r="BW58" s="158"/>
      <c r="BX58" s="143"/>
      <c r="BY58" s="158"/>
      <c r="BZ58" s="159"/>
      <c r="CA58" s="160"/>
      <c r="CB58" s="158"/>
      <c r="CC58" s="158"/>
      <c r="CD58" s="160"/>
      <c r="CE58" s="158"/>
      <c r="CF58" s="158"/>
      <c r="CG58" s="160"/>
      <c r="CH58" s="158"/>
      <c r="CI58" s="158"/>
      <c r="CJ58" s="160"/>
      <c r="CK58" s="158"/>
      <c r="CL58" s="158"/>
      <c r="CM58" s="160"/>
      <c r="CN58" s="158"/>
      <c r="CO58" s="158"/>
      <c r="CP58" s="160"/>
      <c r="CQ58" s="158"/>
      <c r="CR58" s="158"/>
      <c r="CS58" s="160"/>
      <c r="CT58" s="158"/>
      <c r="CU58" s="158"/>
      <c r="CV58" s="160"/>
      <c r="CW58" s="158"/>
      <c r="CX58" s="158"/>
      <c r="CY58" s="160"/>
      <c r="CZ58" s="158"/>
      <c r="DA58" s="158"/>
      <c r="DB58" s="160"/>
      <c r="DC58" s="154"/>
      <c r="DD58" s="154"/>
      <c r="DN58" s="155"/>
      <c r="DO58" s="155"/>
      <c r="DP58" s="155"/>
      <c r="DQ58" s="155"/>
      <c r="DR58" s="155"/>
      <c r="DS58" s="155"/>
      <c r="DZ58" s="155"/>
      <c r="EA58" s="155"/>
      <c r="EB58" s="155"/>
      <c r="EC58" s="155"/>
      <c r="ED58" s="155"/>
      <c r="EF58" s="155"/>
      <c r="EG58" s="155"/>
      <c r="EH58" s="155"/>
      <c r="EI58" s="155"/>
      <c r="EJ58" s="155"/>
    </row>
    <row r="59" spans="72:140" ht="12.75">
      <c r="BT59" s="156"/>
      <c r="BV59" s="162"/>
      <c r="BW59" s="155"/>
      <c r="BY59" s="158"/>
      <c r="BZ59" s="159"/>
      <c r="CA59" s="160"/>
      <c r="CB59" s="158"/>
      <c r="CC59" s="158"/>
      <c r="CD59" s="160"/>
      <c r="CE59" s="158"/>
      <c r="CF59" s="158"/>
      <c r="CG59" s="160"/>
      <c r="CH59" s="158"/>
      <c r="CI59" s="158"/>
      <c r="CJ59" s="160"/>
      <c r="CK59" s="158"/>
      <c r="CL59" s="158"/>
      <c r="CM59" s="160"/>
      <c r="CN59" s="158"/>
      <c r="CO59" s="158"/>
      <c r="CP59" s="160"/>
      <c r="CQ59" s="158"/>
      <c r="CR59" s="158"/>
      <c r="CS59" s="160"/>
      <c r="CT59" s="158"/>
      <c r="CU59" s="158"/>
      <c r="CV59" s="160"/>
      <c r="CW59" s="158"/>
      <c r="CX59" s="158"/>
      <c r="CY59" s="160"/>
      <c r="CZ59" s="158"/>
      <c r="DA59" s="158"/>
      <c r="DB59" s="160"/>
      <c r="DC59" s="154"/>
      <c r="DD59" s="154"/>
      <c r="DN59" s="155"/>
      <c r="DO59" s="155"/>
      <c r="DP59" s="155"/>
      <c r="DQ59" s="155"/>
      <c r="DR59" s="155"/>
      <c r="DS59" s="155"/>
      <c r="DZ59" s="155"/>
      <c r="EA59" s="155"/>
      <c r="EB59" s="155"/>
      <c r="EC59" s="155"/>
      <c r="ED59" s="155"/>
      <c r="EF59" s="155"/>
      <c r="EG59" s="155"/>
      <c r="EH59" s="155"/>
      <c r="EI59" s="155"/>
      <c r="EJ59" s="155"/>
    </row>
    <row r="60" spans="72:140" ht="12.75">
      <c r="BT60" s="156"/>
      <c r="BV60" s="162"/>
      <c r="BW60" s="155"/>
      <c r="BY60" s="158"/>
      <c r="BZ60" s="159"/>
      <c r="CA60" s="160"/>
      <c r="CB60" s="158"/>
      <c r="CC60" s="158"/>
      <c r="CD60" s="160"/>
      <c r="CE60" s="158"/>
      <c r="CF60" s="158"/>
      <c r="CG60" s="160"/>
      <c r="CH60" s="158"/>
      <c r="CI60" s="158"/>
      <c r="CJ60" s="160"/>
      <c r="CK60" s="158"/>
      <c r="CL60" s="158"/>
      <c r="CM60" s="160"/>
      <c r="CN60" s="158"/>
      <c r="CO60" s="158"/>
      <c r="CP60" s="160"/>
      <c r="CQ60" s="158"/>
      <c r="CR60" s="158"/>
      <c r="CS60" s="160"/>
      <c r="CT60" s="158"/>
      <c r="CU60" s="158"/>
      <c r="CV60" s="160"/>
      <c r="CW60" s="158"/>
      <c r="CX60" s="158"/>
      <c r="CY60" s="160"/>
      <c r="CZ60" s="158"/>
      <c r="DA60" s="158"/>
      <c r="DB60" s="160"/>
      <c r="DC60" s="154"/>
      <c r="DD60" s="154"/>
      <c r="DN60" s="155"/>
      <c r="DO60" s="155"/>
      <c r="DP60" s="155"/>
      <c r="DQ60" s="155"/>
      <c r="DR60" s="155"/>
      <c r="DS60" s="155"/>
      <c r="DZ60" s="155"/>
      <c r="EA60" s="155"/>
      <c r="EB60" s="155"/>
      <c r="EC60" s="155"/>
      <c r="ED60" s="155"/>
      <c r="EF60" s="155"/>
      <c r="EG60" s="155"/>
      <c r="EH60" s="155"/>
      <c r="EI60" s="155"/>
      <c r="EJ60" s="155"/>
    </row>
    <row r="61" spans="72:140" ht="12.75">
      <c r="BT61" s="156"/>
      <c r="BV61" s="162"/>
      <c r="BW61" s="155"/>
      <c r="BY61" s="158"/>
      <c r="BZ61" s="159"/>
      <c r="CA61" s="160"/>
      <c r="CB61" s="158"/>
      <c r="CC61" s="158"/>
      <c r="CD61" s="160"/>
      <c r="CE61" s="158"/>
      <c r="CF61" s="158"/>
      <c r="CG61" s="160"/>
      <c r="CH61" s="158"/>
      <c r="CI61" s="158"/>
      <c r="CJ61" s="160"/>
      <c r="CK61" s="158"/>
      <c r="CL61" s="158"/>
      <c r="CM61" s="160"/>
      <c r="CN61" s="158"/>
      <c r="CO61" s="158"/>
      <c r="CP61" s="160"/>
      <c r="CQ61" s="158"/>
      <c r="CR61" s="158"/>
      <c r="CS61" s="160"/>
      <c r="CT61" s="158"/>
      <c r="CU61" s="158"/>
      <c r="CV61" s="160"/>
      <c r="CW61" s="158"/>
      <c r="CX61" s="158"/>
      <c r="CY61" s="160"/>
      <c r="CZ61" s="158"/>
      <c r="DA61" s="158"/>
      <c r="DB61" s="160"/>
      <c r="DC61" s="154"/>
      <c r="DD61" s="154"/>
      <c r="DN61" s="155"/>
      <c r="DO61" s="155"/>
      <c r="DP61" s="155"/>
      <c r="DQ61" s="155"/>
      <c r="DR61" s="155"/>
      <c r="DS61" s="155"/>
      <c r="DZ61" s="155"/>
      <c r="EA61" s="155"/>
      <c r="EB61" s="155"/>
      <c r="EC61" s="155"/>
      <c r="ED61" s="155"/>
      <c r="EF61" s="155"/>
      <c r="EG61" s="155"/>
      <c r="EH61" s="155"/>
      <c r="EI61" s="155"/>
      <c r="EJ61" s="155"/>
    </row>
    <row r="62" spans="72:140" ht="12.75">
      <c r="BT62" s="156"/>
      <c r="BV62" s="164"/>
      <c r="BW62" s="116"/>
      <c r="DC62" s="151"/>
      <c r="DD62" s="151"/>
      <c r="DE62" s="152"/>
      <c r="DF62" s="152"/>
      <c r="DG62" s="152"/>
      <c r="DM62" s="153"/>
      <c r="DN62" s="152"/>
      <c r="DO62" s="152"/>
      <c r="DP62" s="152"/>
      <c r="DQ62" s="152"/>
      <c r="DR62" s="152"/>
      <c r="DS62" s="152"/>
      <c r="DY62" s="153"/>
      <c r="DZ62" s="152"/>
      <c r="EA62" s="152"/>
      <c r="EB62" s="152"/>
      <c r="EC62" s="152"/>
      <c r="ED62" s="152"/>
      <c r="EE62" s="153"/>
      <c r="EF62" s="152"/>
      <c r="EG62" s="152"/>
      <c r="EH62" s="152"/>
      <c r="EI62" s="152"/>
      <c r="EJ62" s="152"/>
    </row>
    <row r="63" spans="2:140" ht="12.75">
      <c r="B63" s="152"/>
      <c r="BT63" s="156"/>
      <c r="BV63" s="164"/>
      <c r="BW63" s="167"/>
      <c r="BY63" s="4" t="s">
        <v>162</v>
      </c>
      <c r="DC63" s="151"/>
      <c r="DD63" s="151"/>
      <c r="DE63" s="152"/>
      <c r="DF63" s="152"/>
      <c r="DG63" s="152"/>
      <c r="DM63" s="153"/>
      <c r="DN63" s="152"/>
      <c r="DO63" s="152"/>
      <c r="DP63" s="152"/>
      <c r="DQ63" s="152"/>
      <c r="DR63" s="152"/>
      <c r="DS63" s="152"/>
      <c r="DY63" s="153"/>
      <c r="DZ63" s="152"/>
      <c r="EA63" s="152"/>
      <c r="EB63" s="152"/>
      <c r="EC63" s="152"/>
      <c r="ED63" s="152"/>
      <c r="EE63" s="153"/>
      <c r="EF63" s="152"/>
      <c r="EG63" s="152"/>
      <c r="EH63" s="152"/>
      <c r="EI63" s="152"/>
      <c r="EJ63" s="152"/>
    </row>
    <row r="64" spans="72:145" s="152" customFormat="1" ht="12.75">
      <c r="BT64" s="168"/>
      <c r="BU64" s="161"/>
      <c r="BV64" s="169"/>
      <c r="BW64" s="170"/>
      <c r="BX64" s="163"/>
      <c r="BZ64" s="171"/>
      <c r="CA64" s="172"/>
      <c r="CD64" s="172"/>
      <c r="CG64" s="172"/>
      <c r="CJ64" s="172"/>
      <c r="CM64" s="172"/>
      <c r="CP64" s="172"/>
      <c r="CS64" s="172"/>
      <c r="CV64" s="172"/>
      <c r="CY64" s="172"/>
      <c r="DB64" s="172"/>
      <c r="DC64" s="151"/>
      <c r="DD64" s="151"/>
      <c r="DH64" s="145"/>
      <c r="DI64" s="146"/>
      <c r="DJ64" s="147"/>
      <c r="DK64" s="41"/>
      <c r="DL64" s="148"/>
      <c r="DM64" s="153"/>
      <c r="DT64" s="145"/>
      <c r="DU64" s="146"/>
      <c r="DV64" s="147"/>
      <c r="DW64" s="41"/>
      <c r="DX64" s="148"/>
      <c r="DY64" s="153"/>
      <c r="EE64" s="153"/>
      <c r="EK64" s="4"/>
      <c r="EL64" s="97"/>
      <c r="EM64" s="41"/>
      <c r="EN64" s="42"/>
      <c r="EO64" s="43"/>
    </row>
    <row r="65" spans="72:145" s="152" customFormat="1" ht="12.75">
      <c r="BT65" s="168"/>
      <c r="BU65" s="161"/>
      <c r="BV65" s="169"/>
      <c r="BW65" s="173"/>
      <c r="BX65" s="163"/>
      <c r="BY65" s="152" t="s">
        <v>163</v>
      </c>
      <c r="BZ65" s="171"/>
      <c r="CA65" s="172"/>
      <c r="CD65" s="172"/>
      <c r="CG65" s="172"/>
      <c r="CJ65" s="172"/>
      <c r="CM65" s="172"/>
      <c r="CP65" s="172"/>
      <c r="CS65" s="172"/>
      <c r="CV65" s="172"/>
      <c r="CY65" s="172"/>
      <c r="DB65" s="172"/>
      <c r="DC65" s="144"/>
      <c r="DD65" s="144"/>
      <c r="DE65" s="4"/>
      <c r="DF65" s="4"/>
      <c r="DG65" s="4"/>
      <c r="DH65" s="145"/>
      <c r="DI65" s="146"/>
      <c r="DJ65" s="147"/>
      <c r="DK65" s="41"/>
      <c r="DL65" s="148"/>
      <c r="DM65" s="149"/>
      <c r="DN65" s="4"/>
      <c r="DO65" s="4"/>
      <c r="DP65" s="4"/>
      <c r="DQ65" s="4"/>
      <c r="DR65" s="4"/>
      <c r="DS65" s="4"/>
      <c r="DT65" s="145"/>
      <c r="DU65" s="146"/>
      <c r="DV65" s="147"/>
      <c r="DW65" s="41"/>
      <c r="DX65" s="148"/>
      <c r="DY65" s="149"/>
      <c r="DZ65" s="4"/>
      <c r="EA65" s="4"/>
      <c r="EB65" s="4"/>
      <c r="EC65" s="4"/>
      <c r="ED65" s="4"/>
      <c r="EE65" s="149"/>
      <c r="EF65" s="4"/>
      <c r="EG65" s="4"/>
      <c r="EH65" s="4"/>
      <c r="EI65" s="4"/>
      <c r="EJ65" s="4"/>
      <c r="EK65" s="4"/>
      <c r="EL65" s="97"/>
      <c r="EM65" s="41"/>
      <c r="EN65" s="42"/>
      <c r="EO65" s="43"/>
    </row>
    <row r="66" spans="72:145" s="152" customFormat="1" ht="12.75">
      <c r="BT66" s="174"/>
      <c r="BU66" s="161"/>
      <c r="BV66" s="169"/>
      <c r="BW66" s="173"/>
      <c r="BX66" s="163"/>
      <c r="BY66" s="152" t="s">
        <v>164</v>
      </c>
      <c r="BZ66" s="171"/>
      <c r="CA66" s="172"/>
      <c r="CD66" s="172"/>
      <c r="CG66" s="172"/>
      <c r="CJ66" s="172"/>
      <c r="CM66" s="172"/>
      <c r="CP66" s="172"/>
      <c r="CS66" s="172"/>
      <c r="CV66" s="172"/>
      <c r="CY66" s="172"/>
      <c r="DB66" s="172"/>
      <c r="DC66" s="144"/>
      <c r="DD66" s="144"/>
      <c r="DE66" s="4"/>
      <c r="DF66" s="4"/>
      <c r="DG66" s="4"/>
      <c r="DH66" s="145"/>
      <c r="DI66" s="146"/>
      <c r="DJ66" s="147"/>
      <c r="DK66" s="41"/>
      <c r="DL66" s="148"/>
      <c r="DM66" s="149"/>
      <c r="DN66" s="4"/>
      <c r="DO66" s="4"/>
      <c r="DP66" s="4"/>
      <c r="DQ66" s="4"/>
      <c r="DR66" s="4"/>
      <c r="DS66" s="4"/>
      <c r="DT66" s="145"/>
      <c r="DU66" s="146"/>
      <c r="DV66" s="147"/>
      <c r="DW66" s="41"/>
      <c r="DX66" s="148"/>
      <c r="DY66" s="149"/>
      <c r="DZ66" s="4"/>
      <c r="EA66" s="4"/>
      <c r="EB66" s="4"/>
      <c r="EC66" s="4"/>
      <c r="ED66" s="4"/>
      <c r="EE66" s="149"/>
      <c r="EF66" s="4"/>
      <c r="EG66" s="4"/>
      <c r="EH66" s="4"/>
      <c r="EI66" s="4"/>
      <c r="EJ66" s="4"/>
      <c r="EK66" s="4"/>
      <c r="EL66" s="97"/>
      <c r="EM66" s="41"/>
      <c r="EN66" s="42"/>
      <c r="EO66" s="43"/>
    </row>
    <row r="67" spans="72:145" s="152" customFormat="1" ht="13.5" thickBot="1">
      <c r="BT67" s="174"/>
      <c r="BU67" s="161"/>
      <c r="BV67" s="169"/>
      <c r="BW67" s="173"/>
      <c r="BX67" s="163"/>
      <c r="BY67" s="175" t="s">
        <v>165</v>
      </c>
      <c r="BZ67" s="176"/>
      <c r="CA67" s="172"/>
      <c r="CD67" s="172"/>
      <c r="CG67" s="172"/>
      <c r="CJ67" s="172"/>
      <c r="CM67" s="172"/>
      <c r="CP67" s="172"/>
      <c r="CS67" s="172"/>
      <c r="CV67" s="172"/>
      <c r="CY67" s="172"/>
      <c r="DB67" s="172"/>
      <c r="DC67" s="144"/>
      <c r="DD67" s="144"/>
      <c r="DE67" s="4"/>
      <c r="DF67" s="4"/>
      <c r="DG67" s="4"/>
      <c r="DH67" s="145"/>
      <c r="DI67" s="146"/>
      <c r="DJ67" s="147"/>
      <c r="DK67" s="41"/>
      <c r="DL67" s="148"/>
      <c r="DM67" s="149"/>
      <c r="DN67" s="4"/>
      <c r="DO67" s="4"/>
      <c r="DP67" s="4"/>
      <c r="DQ67" s="4"/>
      <c r="DR67" s="4"/>
      <c r="DS67" s="4"/>
      <c r="DT67" s="145"/>
      <c r="DU67" s="146"/>
      <c r="DV67" s="147"/>
      <c r="DW67" s="41"/>
      <c r="DX67" s="148"/>
      <c r="DY67" s="149"/>
      <c r="DZ67" s="4"/>
      <c r="EA67" s="4"/>
      <c r="EB67" s="4"/>
      <c r="EC67" s="4"/>
      <c r="ED67" s="4"/>
      <c r="EE67" s="149"/>
      <c r="EF67" s="4"/>
      <c r="EG67" s="4"/>
      <c r="EH67" s="4"/>
      <c r="EI67" s="4"/>
      <c r="EJ67" s="4"/>
      <c r="EK67" s="4"/>
      <c r="EL67" s="97"/>
      <c r="EM67" s="41"/>
      <c r="EN67" s="42"/>
      <c r="EO67" s="43"/>
    </row>
    <row r="68" spans="72:145" s="152" customFormat="1" ht="12.75">
      <c r="BT68" s="174"/>
      <c r="BU68" s="161"/>
      <c r="BV68" s="169"/>
      <c r="BW68" s="177"/>
      <c r="BX68" s="163"/>
      <c r="BY68" s="151" t="s">
        <v>166</v>
      </c>
      <c r="BZ68" s="178"/>
      <c r="CA68" s="172"/>
      <c r="CD68" s="172"/>
      <c r="CG68" s="172"/>
      <c r="CJ68" s="172"/>
      <c r="CM68" s="172"/>
      <c r="CP68" s="172"/>
      <c r="CS68" s="172"/>
      <c r="CV68" s="172"/>
      <c r="CY68" s="172"/>
      <c r="DB68" s="172"/>
      <c r="DC68" s="144"/>
      <c r="DD68" s="144"/>
      <c r="DE68" s="4"/>
      <c r="DF68" s="4"/>
      <c r="DG68" s="4"/>
      <c r="DH68" s="145"/>
      <c r="DI68" s="146"/>
      <c r="DJ68" s="147"/>
      <c r="DK68" s="41"/>
      <c r="DL68" s="148"/>
      <c r="DM68" s="149"/>
      <c r="DN68" s="4"/>
      <c r="DO68" s="4"/>
      <c r="DP68" s="4"/>
      <c r="DQ68" s="4"/>
      <c r="DR68" s="4"/>
      <c r="DS68" s="4"/>
      <c r="DT68" s="145"/>
      <c r="DU68" s="146"/>
      <c r="DV68" s="147"/>
      <c r="DW68" s="41"/>
      <c r="DX68" s="148"/>
      <c r="DY68" s="149"/>
      <c r="DZ68" s="4"/>
      <c r="EA68" s="4"/>
      <c r="EB68" s="4"/>
      <c r="EC68" s="4"/>
      <c r="ED68" s="4"/>
      <c r="EE68" s="149"/>
      <c r="EF68" s="4"/>
      <c r="EG68" s="4"/>
      <c r="EH68" s="4"/>
      <c r="EI68" s="4"/>
      <c r="EJ68" s="4"/>
      <c r="EK68" s="4"/>
      <c r="EL68" s="97"/>
      <c r="EM68" s="41"/>
      <c r="EN68" s="42"/>
      <c r="EO68" s="43"/>
    </row>
    <row r="69" spans="72:145" s="152" customFormat="1" ht="12.75">
      <c r="BT69" s="174"/>
      <c r="BU69" s="161"/>
      <c r="BV69" s="179"/>
      <c r="BX69" s="163"/>
      <c r="BZ69" s="171"/>
      <c r="CA69" s="172"/>
      <c r="CD69" s="172"/>
      <c r="CG69" s="172"/>
      <c r="CJ69" s="172"/>
      <c r="CM69" s="172"/>
      <c r="CP69" s="172"/>
      <c r="CS69" s="172"/>
      <c r="CV69" s="172"/>
      <c r="CY69" s="172"/>
      <c r="DB69" s="172"/>
      <c r="DC69" s="144"/>
      <c r="DD69" s="144"/>
      <c r="DE69" s="4"/>
      <c r="DF69" s="4"/>
      <c r="DG69" s="4"/>
      <c r="DH69" s="145"/>
      <c r="DI69" s="146"/>
      <c r="DJ69" s="147"/>
      <c r="DK69" s="41"/>
      <c r="DL69" s="148"/>
      <c r="DM69" s="149"/>
      <c r="DN69" s="4"/>
      <c r="DO69" s="4"/>
      <c r="DP69" s="4"/>
      <c r="DQ69" s="4"/>
      <c r="DR69" s="4"/>
      <c r="DS69" s="4"/>
      <c r="DT69" s="145"/>
      <c r="DU69" s="146"/>
      <c r="DV69" s="147"/>
      <c r="DW69" s="41"/>
      <c r="DX69" s="148"/>
      <c r="DY69" s="149"/>
      <c r="DZ69" s="4"/>
      <c r="EA69" s="4"/>
      <c r="EB69" s="4"/>
      <c r="EC69" s="4"/>
      <c r="ED69" s="4"/>
      <c r="EE69" s="149"/>
      <c r="EF69" s="4"/>
      <c r="EG69" s="4"/>
      <c r="EH69" s="4"/>
      <c r="EI69" s="4"/>
      <c r="EJ69" s="4"/>
      <c r="EK69" s="4"/>
      <c r="EL69" s="97"/>
      <c r="EM69" s="41"/>
      <c r="EN69" s="42"/>
      <c r="EO69" s="43"/>
    </row>
    <row r="70" spans="72:145" s="152" customFormat="1" ht="12.75">
      <c r="BT70" s="174"/>
      <c r="BU70" s="161"/>
      <c r="BV70" s="179"/>
      <c r="BX70" s="163"/>
      <c r="BZ70" s="171"/>
      <c r="CA70" s="172"/>
      <c r="CD70" s="172"/>
      <c r="CG70" s="172"/>
      <c r="CJ70" s="172"/>
      <c r="CM70" s="172"/>
      <c r="CP70" s="172"/>
      <c r="CS70" s="172"/>
      <c r="CV70" s="172"/>
      <c r="CY70" s="172"/>
      <c r="DB70" s="172"/>
      <c r="DC70" s="144"/>
      <c r="DD70" s="144"/>
      <c r="DE70" s="4"/>
      <c r="DF70" s="4"/>
      <c r="DG70" s="4"/>
      <c r="DH70" s="145"/>
      <c r="DI70" s="146"/>
      <c r="DJ70" s="147"/>
      <c r="DK70" s="41"/>
      <c r="DL70" s="148"/>
      <c r="DM70" s="149"/>
      <c r="DN70" s="4"/>
      <c r="DO70" s="4"/>
      <c r="DP70" s="4"/>
      <c r="DQ70" s="4"/>
      <c r="DR70" s="4"/>
      <c r="DS70" s="4"/>
      <c r="DT70" s="145"/>
      <c r="DU70" s="146"/>
      <c r="DV70" s="147"/>
      <c r="DW70" s="41"/>
      <c r="DX70" s="148"/>
      <c r="DY70" s="149"/>
      <c r="DZ70" s="4"/>
      <c r="EA70" s="4"/>
      <c r="EB70" s="4"/>
      <c r="EC70" s="4"/>
      <c r="ED70" s="4"/>
      <c r="EE70" s="149"/>
      <c r="EF70" s="4"/>
      <c r="EG70" s="4"/>
      <c r="EH70" s="4"/>
      <c r="EI70" s="4"/>
      <c r="EJ70" s="4"/>
      <c r="EK70" s="4"/>
      <c r="EL70" s="97"/>
      <c r="EM70" s="41"/>
      <c r="EN70" s="42"/>
      <c r="EO70" s="43"/>
    </row>
    <row r="71" spans="72:145" s="152" customFormat="1" ht="12.75">
      <c r="BT71" s="174"/>
      <c r="BU71" s="161"/>
      <c r="BV71" s="179"/>
      <c r="BX71" s="163"/>
      <c r="BZ71" s="171"/>
      <c r="CA71" s="172"/>
      <c r="CD71" s="172"/>
      <c r="CG71" s="172"/>
      <c r="CJ71" s="172"/>
      <c r="CM71" s="172"/>
      <c r="CP71" s="172"/>
      <c r="CS71" s="172"/>
      <c r="CV71" s="172"/>
      <c r="CY71" s="172"/>
      <c r="DB71" s="172"/>
      <c r="DC71" s="144"/>
      <c r="DD71" s="144"/>
      <c r="DE71" s="4"/>
      <c r="DF71" s="4"/>
      <c r="DG71" s="4"/>
      <c r="DH71" s="145"/>
      <c r="DI71" s="146"/>
      <c r="DJ71" s="147"/>
      <c r="DK71" s="41"/>
      <c r="DL71" s="148"/>
      <c r="DM71" s="149"/>
      <c r="DN71" s="4"/>
      <c r="DO71" s="4"/>
      <c r="DP71" s="4"/>
      <c r="DQ71" s="4"/>
      <c r="DR71" s="4"/>
      <c r="DS71" s="4"/>
      <c r="DT71" s="145"/>
      <c r="DU71" s="146"/>
      <c r="DV71" s="147"/>
      <c r="DW71" s="41"/>
      <c r="DX71" s="148"/>
      <c r="DY71" s="149"/>
      <c r="DZ71" s="4"/>
      <c r="EA71" s="4"/>
      <c r="EB71" s="4"/>
      <c r="EC71" s="4"/>
      <c r="ED71" s="4"/>
      <c r="EE71" s="149"/>
      <c r="EF71" s="4"/>
      <c r="EG71" s="4"/>
      <c r="EH71" s="4"/>
      <c r="EI71" s="4"/>
      <c r="EJ71" s="4"/>
      <c r="EK71" s="4"/>
      <c r="EL71" s="97"/>
      <c r="EM71" s="41"/>
      <c r="EN71" s="42"/>
      <c r="EO71" s="43"/>
    </row>
    <row r="72" spans="72:145" s="152" customFormat="1" ht="12.75">
      <c r="BT72" s="174"/>
      <c r="BU72" s="161"/>
      <c r="BV72" s="179"/>
      <c r="BX72" s="163"/>
      <c r="BZ72" s="171"/>
      <c r="CA72" s="172"/>
      <c r="CD72" s="172"/>
      <c r="CG72" s="172"/>
      <c r="CJ72" s="172"/>
      <c r="CM72" s="172"/>
      <c r="CP72" s="172"/>
      <c r="CS72" s="172"/>
      <c r="CV72" s="172"/>
      <c r="CY72" s="172"/>
      <c r="DB72" s="172"/>
      <c r="DC72" s="144"/>
      <c r="DD72" s="144"/>
      <c r="DE72" s="4"/>
      <c r="DF72" s="4"/>
      <c r="DG72" s="4"/>
      <c r="DH72" s="145"/>
      <c r="DI72" s="146"/>
      <c r="DJ72" s="147"/>
      <c r="DK72" s="41"/>
      <c r="DL72" s="148"/>
      <c r="DM72" s="149"/>
      <c r="DN72" s="4"/>
      <c r="DO72" s="4"/>
      <c r="DP72" s="4"/>
      <c r="DQ72" s="4"/>
      <c r="DR72" s="4"/>
      <c r="DS72" s="4"/>
      <c r="DT72" s="145"/>
      <c r="DU72" s="146"/>
      <c r="DV72" s="147"/>
      <c r="DW72" s="41"/>
      <c r="DX72" s="148"/>
      <c r="DY72" s="149"/>
      <c r="DZ72" s="4"/>
      <c r="EA72" s="4"/>
      <c r="EB72" s="4"/>
      <c r="EC72" s="4"/>
      <c r="ED72" s="4"/>
      <c r="EE72" s="149"/>
      <c r="EF72" s="4"/>
      <c r="EG72" s="4"/>
      <c r="EH72" s="4"/>
      <c r="EI72" s="4"/>
      <c r="EJ72" s="4"/>
      <c r="EK72" s="4"/>
      <c r="EL72" s="97"/>
      <c r="EM72" s="41"/>
      <c r="EN72" s="42"/>
      <c r="EO72" s="43"/>
    </row>
    <row r="73" ht="12.75">
      <c r="B73" s="152"/>
    </row>
    <row r="74" ht="12.75">
      <c r="B74" s="152"/>
    </row>
    <row r="75" ht="12.75">
      <c r="B75" s="152"/>
    </row>
    <row r="76" ht="12.75">
      <c r="B76" s="152"/>
    </row>
    <row r="100" ht="15.75">
      <c r="EL100" s="40" t="s">
        <v>23</v>
      </c>
    </row>
    <row r="101" spans="142:145" ht="12.75">
      <c r="EL101" s="51" t="s">
        <v>33</v>
      </c>
      <c r="EO101" s="43" t="s">
        <v>1</v>
      </c>
    </row>
    <row r="102" spans="142:145" ht="12.75">
      <c r="EL102" s="51"/>
      <c r="EO102" s="182">
        <v>76317</v>
      </c>
    </row>
    <row r="103" ht="13.5" thickBot="1">
      <c r="EL103" s="51" t="s">
        <v>30</v>
      </c>
    </row>
    <row r="104" spans="141:145" ht="13.5" thickBot="1">
      <c r="EK104" s="346" t="s">
        <v>100</v>
      </c>
      <c r="EL104" s="346" t="s">
        <v>101</v>
      </c>
      <c r="EM104" s="348" t="s">
        <v>38</v>
      </c>
      <c r="EN104" s="335" t="s">
        <v>102</v>
      </c>
      <c r="EO104" s="336"/>
    </row>
    <row r="105" spans="141:145" ht="12.75">
      <c r="EK105" s="494"/>
      <c r="EL105" s="494"/>
      <c r="EM105" s="495"/>
      <c r="EN105" s="183" t="s">
        <v>57</v>
      </c>
      <c r="EO105" s="134" t="s">
        <v>59</v>
      </c>
    </row>
    <row r="106" spans="141:145" ht="38.25">
      <c r="EK106" s="184"/>
      <c r="EL106" s="185">
        <v>203</v>
      </c>
      <c r="EM106" s="186">
        <v>778822</v>
      </c>
      <c r="EN106" s="187">
        <v>778822</v>
      </c>
      <c r="EO106" s="188" t="s">
        <v>167</v>
      </c>
    </row>
    <row r="107" spans="141:145" ht="38.25">
      <c r="EK107" s="184"/>
      <c r="EL107" s="185">
        <v>204</v>
      </c>
      <c r="EM107" s="186">
        <v>972487</v>
      </c>
      <c r="EN107" s="187">
        <v>972487</v>
      </c>
      <c r="EO107" s="188" t="s">
        <v>168</v>
      </c>
    </row>
    <row r="108" spans="141:145" ht="12.75">
      <c r="EK108" s="184"/>
      <c r="EL108" s="185">
        <v>205</v>
      </c>
      <c r="EM108" s="186">
        <v>193665</v>
      </c>
      <c r="EN108" s="187">
        <v>193665</v>
      </c>
      <c r="EO108" s="188" t="s">
        <v>169</v>
      </c>
    </row>
    <row r="109" spans="141:145" ht="12.75">
      <c r="EK109" s="184"/>
      <c r="EL109" s="185">
        <v>207</v>
      </c>
      <c r="EM109" s="186">
        <v>73329</v>
      </c>
      <c r="EN109" s="187">
        <v>73329</v>
      </c>
      <c r="EO109" s="188" t="s">
        <v>170</v>
      </c>
    </row>
    <row r="110" spans="141:145" ht="38.25">
      <c r="EK110" s="184"/>
      <c r="EL110" s="185">
        <v>213</v>
      </c>
      <c r="EM110" s="186">
        <v>-62088</v>
      </c>
      <c r="EN110" s="187">
        <v>-62088</v>
      </c>
      <c r="EO110" s="188" t="s">
        <v>171</v>
      </c>
    </row>
    <row r="111" spans="141:145" ht="25.5">
      <c r="EK111" s="184"/>
      <c r="EL111" s="185">
        <v>214</v>
      </c>
      <c r="EM111" s="186">
        <v>-286591</v>
      </c>
      <c r="EN111" s="187">
        <v>-286591</v>
      </c>
      <c r="EO111" s="188" t="s">
        <v>172</v>
      </c>
    </row>
    <row r="112" spans="141:145" ht="12.75">
      <c r="EK112" s="184"/>
      <c r="EL112" s="185">
        <v>215</v>
      </c>
      <c r="EM112" s="186">
        <v>127285</v>
      </c>
      <c r="EN112" s="187">
        <v>127285</v>
      </c>
      <c r="EO112" s="188" t="s">
        <v>173</v>
      </c>
    </row>
    <row r="113" spans="141:145" ht="25.5">
      <c r="EK113" s="184"/>
      <c r="EL113" s="185">
        <v>217</v>
      </c>
      <c r="EM113" s="186">
        <v>75214</v>
      </c>
      <c r="EN113" s="187">
        <v>75214</v>
      </c>
      <c r="EO113" s="188" t="s">
        <v>174</v>
      </c>
    </row>
    <row r="114" spans="141:145" ht="25.5">
      <c r="EK114" s="184"/>
      <c r="EL114" s="185">
        <v>220</v>
      </c>
      <c r="EM114" s="186">
        <v>750519</v>
      </c>
      <c r="EN114" s="187">
        <v>750519</v>
      </c>
      <c r="EO114" s="188" t="s">
        <v>175</v>
      </c>
    </row>
    <row r="115" spans="141:145" ht="25.5">
      <c r="EK115" s="184"/>
      <c r="EL115" s="185">
        <v>224</v>
      </c>
      <c r="EM115" s="186">
        <v>-130581</v>
      </c>
      <c r="EN115" s="187">
        <v>-130398</v>
      </c>
      <c r="EO115" s="188" t="s">
        <v>176</v>
      </c>
    </row>
    <row r="116" spans="141:145" ht="25.5">
      <c r="EK116" s="184"/>
      <c r="EL116" s="185">
        <v>225</v>
      </c>
      <c r="EM116" s="186">
        <v>74357</v>
      </c>
      <c r="EN116" s="187">
        <v>74357</v>
      </c>
      <c r="EO116" s="188" t="s">
        <v>177</v>
      </c>
    </row>
    <row r="119" spans="141:144" ht="12.75">
      <c r="EK119" s="4" t="s">
        <v>155</v>
      </c>
      <c r="EN119" s="189" t="s">
        <v>178</v>
      </c>
    </row>
    <row r="120" ht="12.75">
      <c r="EN120" s="189" t="s">
        <v>179</v>
      </c>
    </row>
    <row r="121" ht="12.75">
      <c r="EN121" s="189"/>
    </row>
    <row r="122" ht="12.75">
      <c r="EN122" s="189"/>
    </row>
    <row r="123" spans="141:144" ht="12.75">
      <c r="EK123" s="4" t="s">
        <v>158</v>
      </c>
      <c r="EN123" s="189" t="s">
        <v>180</v>
      </c>
    </row>
  </sheetData>
  <mergeCells count="613">
    <mergeCell ref="EN104:EO104"/>
    <mergeCell ref="B56:BI56"/>
    <mergeCell ref="EK104:EK105"/>
    <mergeCell ref="EL104:EL105"/>
    <mergeCell ref="EM104:EM105"/>
    <mergeCell ref="G54:V54"/>
    <mergeCell ref="AB54:AM54"/>
    <mergeCell ref="AN54:AX54"/>
    <mergeCell ref="AY54:BI54"/>
    <mergeCell ref="EH50:EH51"/>
    <mergeCell ref="G51:AH51"/>
    <mergeCell ref="G53:V53"/>
    <mergeCell ref="AB53:AM53"/>
    <mergeCell ref="AN53:AX53"/>
    <mergeCell ref="AY53:BI53"/>
    <mergeCell ref="ED50:ED51"/>
    <mergeCell ref="EE50:EE51"/>
    <mergeCell ref="EF50:EF51"/>
    <mergeCell ref="EG50:EG51"/>
    <mergeCell ref="DZ50:DZ51"/>
    <mergeCell ref="EA50:EA51"/>
    <mergeCell ref="EB50:EB51"/>
    <mergeCell ref="EC50:EC51"/>
    <mergeCell ref="DV50:DV51"/>
    <mergeCell ref="DW50:DW51"/>
    <mergeCell ref="DX50:DX51"/>
    <mergeCell ref="DY50:DY51"/>
    <mergeCell ref="DR50:DR51"/>
    <mergeCell ref="DS50:DS51"/>
    <mergeCell ref="DT50:DT51"/>
    <mergeCell ref="DU50:DU51"/>
    <mergeCell ref="DN50:DN51"/>
    <mergeCell ref="DO50:DO51"/>
    <mergeCell ref="DP50:DP51"/>
    <mergeCell ref="DQ50:DQ51"/>
    <mergeCell ref="DJ50:DJ51"/>
    <mergeCell ref="DK50:DK51"/>
    <mergeCell ref="DL50:DL51"/>
    <mergeCell ref="DM50:DM51"/>
    <mergeCell ref="DF50:DF51"/>
    <mergeCell ref="DG50:DG51"/>
    <mergeCell ref="DH50:DH51"/>
    <mergeCell ref="DI50:DI51"/>
    <mergeCell ref="DB50:DB51"/>
    <mergeCell ref="DC50:DC51"/>
    <mergeCell ref="DD50:DD51"/>
    <mergeCell ref="DE50:DE51"/>
    <mergeCell ref="CX50:CX51"/>
    <mergeCell ref="CY50:CY51"/>
    <mergeCell ref="CZ50:CZ51"/>
    <mergeCell ref="DA50:DA51"/>
    <mergeCell ref="CT50:CT51"/>
    <mergeCell ref="CU50:CU51"/>
    <mergeCell ref="CV50:CV51"/>
    <mergeCell ref="CW50:CW51"/>
    <mergeCell ref="CP50:CP51"/>
    <mergeCell ref="CQ50:CQ51"/>
    <mergeCell ref="CR50:CR51"/>
    <mergeCell ref="CS50:CS51"/>
    <mergeCell ref="CL50:CL51"/>
    <mergeCell ref="CM50:CM51"/>
    <mergeCell ref="CN50:CN51"/>
    <mergeCell ref="CO50:CO51"/>
    <mergeCell ref="CH50:CH51"/>
    <mergeCell ref="CI50:CI51"/>
    <mergeCell ref="CJ50:CJ51"/>
    <mergeCell ref="CK50:CK51"/>
    <mergeCell ref="CD50:CD51"/>
    <mergeCell ref="CE50:CE51"/>
    <mergeCell ref="CF50:CF51"/>
    <mergeCell ref="CG50:CG51"/>
    <mergeCell ref="BZ50:BZ51"/>
    <mergeCell ref="CA50:CA51"/>
    <mergeCell ref="CB50:CB51"/>
    <mergeCell ref="CC50:CC51"/>
    <mergeCell ref="AY50:BI51"/>
    <mergeCell ref="BW50:BW51"/>
    <mergeCell ref="BX50:BX51"/>
    <mergeCell ref="BY50:BY51"/>
    <mergeCell ref="B50:F51"/>
    <mergeCell ref="G50:AH50"/>
    <mergeCell ref="AI50:AM51"/>
    <mergeCell ref="AN50:AX51"/>
    <mergeCell ref="AY48:BI48"/>
    <mergeCell ref="B49:F49"/>
    <mergeCell ref="G49:AH49"/>
    <mergeCell ref="AI49:AM49"/>
    <mergeCell ref="AN49:AX49"/>
    <mergeCell ref="AY49:BI49"/>
    <mergeCell ref="B48:F48"/>
    <mergeCell ref="G48:AH48"/>
    <mergeCell ref="AI48:AM48"/>
    <mergeCell ref="AN48:AX48"/>
    <mergeCell ref="AY46:BI46"/>
    <mergeCell ref="B47:F47"/>
    <mergeCell ref="G47:AH47"/>
    <mergeCell ref="AI47:AM47"/>
    <mergeCell ref="AN47:AX47"/>
    <mergeCell ref="AY47:BI47"/>
    <mergeCell ref="B46:F46"/>
    <mergeCell ref="G46:AH46"/>
    <mergeCell ref="AI46:AM46"/>
    <mergeCell ref="AN46:AX46"/>
    <mergeCell ref="AY44:BI44"/>
    <mergeCell ref="B45:F45"/>
    <mergeCell ref="G45:AH45"/>
    <mergeCell ref="AI45:AM45"/>
    <mergeCell ref="AN45:AX45"/>
    <mergeCell ref="AY45:BI45"/>
    <mergeCell ref="B44:F44"/>
    <mergeCell ref="G44:AH44"/>
    <mergeCell ref="AI44:AM44"/>
    <mergeCell ref="AN44:AX44"/>
    <mergeCell ref="EG41:EG42"/>
    <mergeCell ref="EH41:EH42"/>
    <mergeCell ref="G42:AH42"/>
    <mergeCell ref="B43:F43"/>
    <mergeCell ref="G43:AH43"/>
    <mergeCell ref="AI43:AM43"/>
    <mergeCell ref="AN43:AX43"/>
    <mergeCell ref="AY43:BI43"/>
    <mergeCell ref="EC41:EC42"/>
    <mergeCell ref="ED41:ED42"/>
    <mergeCell ref="EE41:EE42"/>
    <mergeCell ref="EF41:EF42"/>
    <mergeCell ref="DY41:DY42"/>
    <mergeCell ref="DZ41:DZ42"/>
    <mergeCell ref="EA41:EA42"/>
    <mergeCell ref="EB41:EB42"/>
    <mergeCell ref="DU41:DU42"/>
    <mergeCell ref="DV41:DV42"/>
    <mergeCell ref="DW41:DW42"/>
    <mergeCell ref="DX41:DX42"/>
    <mergeCell ref="DQ41:DQ42"/>
    <mergeCell ref="DR41:DR42"/>
    <mergeCell ref="DS41:DS42"/>
    <mergeCell ref="DT41:DT42"/>
    <mergeCell ref="DM41:DM42"/>
    <mergeCell ref="DN41:DN42"/>
    <mergeCell ref="DO41:DO42"/>
    <mergeCell ref="DP41:DP42"/>
    <mergeCell ref="DI41:DI42"/>
    <mergeCell ref="DJ41:DJ42"/>
    <mergeCell ref="DK41:DK42"/>
    <mergeCell ref="DL41:DL42"/>
    <mergeCell ref="DE41:DE42"/>
    <mergeCell ref="DF41:DF42"/>
    <mergeCell ref="DG41:DG42"/>
    <mergeCell ref="DH41:DH42"/>
    <mergeCell ref="DA41:DA42"/>
    <mergeCell ref="DB41:DB42"/>
    <mergeCell ref="DC41:DC42"/>
    <mergeCell ref="DD41:DD42"/>
    <mergeCell ref="CW41:CW42"/>
    <mergeCell ref="CX41:CX42"/>
    <mergeCell ref="CY41:CY42"/>
    <mergeCell ref="CZ41:CZ42"/>
    <mergeCell ref="CS41:CS42"/>
    <mergeCell ref="CT41:CT42"/>
    <mergeCell ref="CU41:CU42"/>
    <mergeCell ref="CV41:CV42"/>
    <mergeCell ref="CO41:CO42"/>
    <mergeCell ref="CP41:CP42"/>
    <mergeCell ref="CQ41:CQ42"/>
    <mergeCell ref="CR41:CR42"/>
    <mergeCell ref="CK41:CK42"/>
    <mergeCell ref="CL41:CL42"/>
    <mergeCell ref="CM41:CM42"/>
    <mergeCell ref="CN41:CN42"/>
    <mergeCell ref="CG41:CG42"/>
    <mergeCell ref="CH41:CH42"/>
    <mergeCell ref="CI41:CI42"/>
    <mergeCell ref="CJ41:CJ42"/>
    <mergeCell ref="CC41:CC42"/>
    <mergeCell ref="CD41:CD42"/>
    <mergeCell ref="CE41:CE42"/>
    <mergeCell ref="CF41:CF42"/>
    <mergeCell ref="BY41:BY42"/>
    <mergeCell ref="BZ41:BZ42"/>
    <mergeCell ref="CA41:CA42"/>
    <mergeCell ref="CB41:CB42"/>
    <mergeCell ref="AY41:BI42"/>
    <mergeCell ref="BT41:BT42"/>
    <mergeCell ref="BW41:BW42"/>
    <mergeCell ref="BX41:BX42"/>
    <mergeCell ref="B41:F42"/>
    <mergeCell ref="G41:AH41"/>
    <mergeCell ref="AI41:AM42"/>
    <mergeCell ref="AN41:AX42"/>
    <mergeCell ref="AY39:BI39"/>
    <mergeCell ref="B40:F40"/>
    <mergeCell ref="G40:AH40"/>
    <mergeCell ref="AI40:AM40"/>
    <mergeCell ref="AN40:AX40"/>
    <mergeCell ref="AY40:BI40"/>
    <mergeCell ref="B39:F39"/>
    <mergeCell ref="G39:AH39"/>
    <mergeCell ref="AI39:AM39"/>
    <mergeCell ref="AN39:AX39"/>
    <mergeCell ref="AY37:BI37"/>
    <mergeCell ref="B38:F38"/>
    <mergeCell ref="G38:AH38"/>
    <mergeCell ref="AI38:AM38"/>
    <mergeCell ref="AN38:AX38"/>
    <mergeCell ref="AY38:BI38"/>
    <mergeCell ref="B37:F37"/>
    <mergeCell ref="G37:AH37"/>
    <mergeCell ref="AI37:AM37"/>
    <mergeCell ref="AN37:AX37"/>
    <mergeCell ref="AY35:BI35"/>
    <mergeCell ref="B36:F36"/>
    <mergeCell ref="G36:AH36"/>
    <mergeCell ref="AI36:AM36"/>
    <mergeCell ref="AN36:AX36"/>
    <mergeCell ref="AY36:BI36"/>
    <mergeCell ref="B35:F35"/>
    <mergeCell ref="G35:AH35"/>
    <mergeCell ref="AI35:AM35"/>
    <mergeCell ref="AN35:AX35"/>
    <mergeCell ref="AY33:BI33"/>
    <mergeCell ref="B34:F34"/>
    <mergeCell ref="G34:AH34"/>
    <mergeCell ref="AI34:AM34"/>
    <mergeCell ref="AN34:AX34"/>
    <mergeCell ref="AY34:BI34"/>
    <mergeCell ref="B33:F33"/>
    <mergeCell ref="G33:AH33"/>
    <mergeCell ref="AI33:AM33"/>
    <mergeCell ref="AN33:AX33"/>
    <mergeCell ref="EH30:EH31"/>
    <mergeCell ref="G31:AH31"/>
    <mergeCell ref="B32:F32"/>
    <mergeCell ref="G32:AH32"/>
    <mergeCell ref="AI32:AM32"/>
    <mergeCell ref="AN32:AX32"/>
    <mergeCell ref="AY32:BI32"/>
    <mergeCell ref="ED30:ED31"/>
    <mergeCell ref="EE30:EE31"/>
    <mergeCell ref="EF30:EF31"/>
    <mergeCell ref="EG30:EG31"/>
    <mergeCell ref="DZ30:DZ31"/>
    <mergeCell ref="EA30:EA31"/>
    <mergeCell ref="EB30:EB31"/>
    <mergeCell ref="EC30:EC31"/>
    <mergeCell ref="DV30:DV31"/>
    <mergeCell ref="DW30:DW31"/>
    <mergeCell ref="DX30:DX31"/>
    <mergeCell ref="DY30:DY31"/>
    <mergeCell ref="DR30:DR31"/>
    <mergeCell ref="DS30:DS31"/>
    <mergeCell ref="DT30:DT31"/>
    <mergeCell ref="DU30:DU31"/>
    <mergeCell ref="DN30:DN31"/>
    <mergeCell ref="DO30:DO31"/>
    <mergeCell ref="DP30:DP31"/>
    <mergeCell ref="DQ30:DQ31"/>
    <mergeCell ref="DJ30:DJ31"/>
    <mergeCell ref="DK30:DK31"/>
    <mergeCell ref="DL30:DL31"/>
    <mergeCell ref="DM30:DM31"/>
    <mergeCell ref="DF30:DF31"/>
    <mergeCell ref="DG30:DG31"/>
    <mergeCell ref="DH30:DH31"/>
    <mergeCell ref="DI30:DI31"/>
    <mergeCell ref="DB30:DB31"/>
    <mergeCell ref="DC30:DC31"/>
    <mergeCell ref="DD30:DD31"/>
    <mergeCell ref="DE30:DE31"/>
    <mergeCell ref="CX30:CX31"/>
    <mergeCell ref="CY30:CY31"/>
    <mergeCell ref="CZ30:CZ31"/>
    <mergeCell ref="DA30:DA31"/>
    <mergeCell ref="CT30:CT31"/>
    <mergeCell ref="CU30:CU31"/>
    <mergeCell ref="CV30:CV31"/>
    <mergeCell ref="CW30:CW31"/>
    <mergeCell ref="CP30:CP31"/>
    <mergeCell ref="CQ30:CQ31"/>
    <mergeCell ref="CR30:CR31"/>
    <mergeCell ref="CS30:CS31"/>
    <mergeCell ref="CL30:CL31"/>
    <mergeCell ref="CM30:CM31"/>
    <mergeCell ref="CN30:CN31"/>
    <mergeCell ref="CO30:CO31"/>
    <mergeCell ref="CH30:CH31"/>
    <mergeCell ref="CI30:CI31"/>
    <mergeCell ref="CJ30:CJ31"/>
    <mergeCell ref="CK30:CK31"/>
    <mergeCell ref="CD30:CD31"/>
    <mergeCell ref="CE30:CE31"/>
    <mergeCell ref="CF30:CF31"/>
    <mergeCell ref="CG30:CG31"/>
    <mergeCell ref="BZ30:BZ31"/>
    <mergeCell ref="CA30:CA31"/>
    <mergeCell ref="CB30:CB31"/>
    <mergeCell ref="CC30:CC31"/>
    <mergeCell ref="BT30:BU31"/>
    <mergeCell ref="BW30:BW31"/>
    <mergeCell ref="BX30:BX31"/>
    <mergeCell ref="BY30:BY31"/>
    <mergeCell ref="AY29:BI29"/>
    <mergeCell ref="B30:F31"/>
    <mergeCell ref="G30:AH30"/>
    <mergeCell ref="AI30:AM31"/>
    <mergeCell ref="AN30:AX31"/>
    <mergeCell ref="AY30:BI31"/>
    <mergeCell ref="B29:F29"/>
    <mergeCell ref="G29:AH29"/>
    <mergeCell ref="AI29:AM29"/>
    <mergeCell ref="AN29:AX29"/>
    <mergeCell ref="EJ26:EJ27"/>
    <mergeCell ref="G27:AH27"/>
    <mergeCell ref="B28:F28"/>
    <mergeCell ref="G28:AH28"/>
    <mergeCell ref="AI28:AM28"/>
    <mergeCell ref="AN28:AX28"/>
    <mergeCell ref="AY28:BI28"/>
    <mergeCell ref="EF26:EF27"/>
    <mergeCell ref="EG26:EG27"/>
    <mergeCell ref="EH26:EH27"/>
    <mergeCell ref="EI26:EI27"/>
    <mergeCell ref="EB26:EB27"/>
    <mergeCell ref="EC26:EC27"/>
    <mergeCell ref="ED26:ED27"/>
    <mergeCell ref="EE26:EE27"/>
    <mergeCell ref="DX26:DX27"/>
    <mergeCell ref="DY26:DY27"/>
    <mergeCell ref="DZ26:DZ27"/>
    <mergeCell ref="EA26:EA27"/>
    <mergeCell ref="DT26:DT27"/>
    <mergeCell ref="DU26:DU27"/>
    <mergeCell ref="DV26:DV27"/>
    <mergeCell ref="DW26:DW27"/>
    <mergeCell ref="DP26:DP27"/>
    <mergeCell ref="DQ26:DQ27"/>
    <mergeCell ref="DR26:DR27"/>
    <mergeCell ref="DS26:DS27"/>
    <mergeCell ref="DL26:DL27"/>
    <mergeCell ref="DM26:DM27"/>
    <mergeCell ref="DN26:DN27"/>
    <mergeCell ref="DO26:DO27"/>
    <mergeCell ref="DH26:DH27"/>
    <mergeCell ref="DI26:DI27"/>
    <mergeCell ref="DJ26:DJ27"/>
    <mergeCell ref="DK26:DK27"/>
    <mergeCell ref="DD26:DD27"/>
    <mergeCell ref="DE26:DE27"/>
    <mergeCell ref="DF26:DF27"/>
    <mergeCell ref="DG26:DG27"/>
    <mergeCell ref="CZ26:CZ27"/>
    <mergeCell ref="DA26:DA27"/>
    <mergeCell ref="DB26:DB27"/>
    <mergeCell ref="DC26:DC27"/>
    <mergeCell ref="CV26:CV27"/>
    <mergeCell ref="CW26:CW27"/>
    <mergeCell ref="CX26:CX27"/>
    <mergeCell ref="CY26:CY27"/>
    <mergeCell ref="CR26:CR27"/>
    <mergeCell ref="CS26:CS27"/>
    <mergeCell ref="CT26:CT27"/>
    <mergeCell ref="CU26:CU27"/>
    <mergeCell ref="CN26:CN27"/>
    <mergeCell ref="CO26:CO27"/>
    <mergeCell ref="CP26:CP27"/>
    <mergeCell ref="CQ26:CQ27"/>
    <mergeCell ref="CJ26:CJ27"/>
    <mergeCell ref="CK26:CK27"/>
    <mergeCell ref="CL26:CL27"/>
    <mergeCell ref="CM26:CM27"/>
    <mergeCell ref="CF26:CF27"/>
    <mergeCell ref="CG26:CG27"/>
    <mergeCell ref="CH26:CH27"/>
    <mergeCell ref="CI26:CI27"/>
    <mergeCell ref="CB26:CB27"/>
    <mergeCell ref="CC26:CC27"/>
    <mergeCell ref="CD26:CD27"/>
    <mergeCell ref="CE26:CE27"/>
    <mergeCell ref="BX26:BX27"/>
    <mergeCell ref="BY26:BY27"/>
    <mergeCell ref="BZ26:BZ27"/>
    <mergeCell ref="CA26:CA27"/>
    <mergeCell ref="AY26:BI27"/>
    <mergeCell ref="BT26:BT27"/>
    <mergeCell ref="BU26:BU27"/>
    <mergeCell ref="BW26:BW27"/>
    <mergeCell ref="B26:F27"/>
    <mergeCell ref="G26:AH26"/>
    <mergeCell ref="AI26:AM27"/>
    <mergeCell ref="AN26:AX27"/>
    <mergeCell ref="AY24:BI24"/>
    <mergeCell ref="B25:F25"/>
    <mergeCell ref="G25:AH25"/>
    <mergeCell ref="AI25:AM25"/>
    <mergeCell ref="AN25:AX25"/>
    <mergeCell ref="AY25:BI25"/>
    <mergeCell ref="B24:F24"/>
    <mergeCell ref="G24:AH24"/>
    <mergeCell ref="AI24:AM24"/>
    <mergeCell ref="AN24:AX24"/>
    <mergeCell ref="EG22:EG23"/>
    <mergeCell ref="EH22:EH23"/>
    <mergeCell ref="EI22:EI23"/>
    <mergeCell ref="EJ22:EJ23"/>
    <mergeCell ref="EC22:EC23"/>
    <mergeCell ref="ED22:ED23"/>
    <mergeCell ref="EE22:EE23"/>
    <mergeCell ref="EF22:EF23"/>
    <mergeCell ref="DY22:DY23"/>
    <mergeCell ref="DZ22:DZ23"/>
    <mergeCell ref="EA22:EA23"/>
    <mergeCell ref="EB22:EB23"/>
    <mergeCell ref="DU22:DU23"/>
    <mergeCell ref="DV22:DV23"/>
    <mergeCell ref="DW22:DW23"/>
    <mergeCell ref="DX22:DX23"/>
    <mergeCell ref="DQ22:DQ23"/>
    <mergeCell ref="DR22:DR23"/>
    <mergeCell ref="DS22:DS23"/>
    <mergeCell ref="DT22:DT23"/>
    <mergeCell ref="DM22:DM23"/>
    <mergeCell ref="DN22:DN23"/>
    <mergeCell ref="DO22:DO23"/>
    <mergeCell ref="DP22:DP23"/>
    <mergeCell ref="DI22:DI23"/>
    <mergeCell ref="DJ22:DJ23"/>
    <mergeCell ref="DK22:DK23"/>
    <mergeCell ref="DL22:DL23"/>
    <mergeCell ref="DE22:DE23"/>
    <mergeCell ref="DF22:DF23"/>
    <mergeCell ref="DG22:DG23"/>
    <mergeCell ref="DH22:DH23"/>
    <mergeCell ref="DA22:DA23"/>
    <mergeCell ref="DB22:DB23"/>
    <mergeCell ref="DC22:DC23"/>
    <mergeCell ref="DD22:DD23"/>
    <mergeCell ref="CW22:CW23"/>
    <mergeCell ref="CX22:CX23"/>
    <mergeCell ref="CY22:CY23"/>
    <mergeCell ref="CZ22:CZ23"/>
    <mergeCell ref="CS22:CS23"/>
    <mergeCell ref="CT22:CT23"/>
    <mergeCell ref="CU22:CU23"/>
    <mergeCell ref="CV22:CV23"/>
    <mergeCell ref="CO22:CO23"/>
    <mergeCell ref="CP22:CP23"/>
    <mergeCell ref="CQ22:CQ23"/>
    <mergeCell ref="CR22:CR23"/>
    <mergeCell ref="CK22:CK23"/>
    <mergeCell ref="CL22:CL23"/>
    <mergeCell ref="CM22:CM23"/>
    <mergeCell ref="CN22:CN23"/>
    <mergeCell ref="CG22:CG23"/>
    <mergeCell ref="CH22:CH23"/>
    <mergeCell ref="CI22:CI23"/>
    <mergeCell ref="CJ22:CJ23"/>
    <mergeCell ref="CC22:CC23"/>
    <mergeCell ref="CD22:CD23"/>
    <mergeCell ref="CE22:CE23"/>
    <mergeCell ref="CF22:CF23"/>
    <mergeCell ref="BY22:BY23"/>
    <mergeCell ref="BZ22:BZ23"/>
    <mergeCell ref="CA22:CA23"/>
    <mergeCell ref="CB22:CB23"/>
    <mergeCell ref="BT22:BT23"/>
    <mergeCell ref="BU22:BU23"/>
    <mergeCell ref="BW22:BW23"/>
    <mergeCell ref="BX22:BX23"/>
    <mergeCell ref="AY21:BI21"/>
    <mergeCell ref="B22:F23"/>
    <mergeCell ref="G22:AH22"/>
    <mergeCell ref="AI22:AM23"/>
    <mergeCell ref="AN22:AX23"/>
    <mergeCell ref="AY22:BI23"/>
    <mergeCell ref="G23:AH23"/>
    <mergeCell ref="B21:F21"/>
    <mergeCell ref="G21:AH21"/>
    <mergeCell ref="AI21:AM21"/>
    <mergeCell ref="AN21:AX21"/>
    <mergeCell ref="EJ18:EJ19"/>
    <mergeCell ref="G19:AH19"/>
    <mergeCell ref="B20:F20"/>
    <mergeCell ref="G20:AH20"/>
    <mergeCell ref="AI20:AM20"/>
    <mergeCell ref="AN20:AX20"/>
    <mergeCell ref="AY20:BI20"/>
    <mergeCell ref="EF18:EF19"/>
    <mergeCell ref="EG18:EG19"/>
    <mergeCell ref="EH18:EH19"/>
    <mergeCell ref="EI18:EI19"/>
    <mergeCell ref="EB18:EB19"/>
    <mergeCell ref="EC18:EC19"/>
    <mergeCell ref="ED18:ED19"/>
    <mergeCell ref="EE18:EE19"/>
    <mergeCell ref="DX18:DX19"/>
    <mergeCell ref="DY18:DY19"/>
    <mergeCell ref="DZ18:DZ19"/>
    <mergeCell ref="EA18:EA19"/>
    <mergeCell ref="DT18:DT19"/>
    <mergeCell ref="DU18:DU19"/>
    <mergeCell ref="DV18:DV19"/>
    <mergeCell ref="DW18:DW19"/>
    <mergeCell ref="DP18:DP19"/>
    <mergeCell ref="DQ18:DQ19"/>
    <mergeCell ref="DR18:DR19"/>
    <mergeCell ref="DS18:DS19"/>
    <mergeCell ref="DL18:DL19"/>
    <mergeCell ref="DM18:DM19"/>
    <mergeCell ref="DN18:DN19"/>
    <mergeCell ref="DO18:DO19"/>
    <mergeCell ref="DH18:DH19"/>
    <mergeCell ref="DI18:DI19"/>
    <mergeCell ref="DJ18:DJ19"/>
    <mergeCell ref="DK18:DK19"/>
    <mergeCell ref="DD18:DD19"/>
    <mergeCell ref="DE18:DE19"/>
    <mergeCell ref="DF18:DF19"/>
    <mergeCell ref="DG18:DG19"/>
    <mergeCell ref="CZ18:CZ19"/>
    <mergeCell ref="DA18:DA19"/>
    <mergeCell ref="DB18:DB19"/>
    <mergeCell ref="DC18:DC19"/>
    <mergeCell ref="CV18:CV19"/>
    <mergeCell ref="CW18:CW19"/>
    <mergeCell ref="CX18:CX19"/>
    <mergeCell ref="CY18:CY19"/>
    <mergeCell ref="CR18:CR19"/>
    <mergeCell ref="CS18:CS19"/>
    <mergeCell ref="CT18:CT19"/>
    <mergeCell ref="CU18:CU19"/>
    <mergeCell ref="CN18:CN19"/>
    <mergeCell ref="CO18:CO19"/>
    <mergeCell ref="CP18:CP19"/>
    <mergeCell ref="CQ18:CQ19"/>
    <mergeCell ref="CJ18:CJ19"/>
    <mergeCell ref="CK18:CK19"/>
    <mergeCell ref="CL18:CL19"/>
    <mergeCell ref="CM18:CM19"/>
    <mergeCell ref="CF18:CF19"/>
    <mergeCell ref="CG18:CG19"/>
    <mergeCell ref="CH18:CH19"/>
    <mergeCell ref="CI18:CI19"/>
    <mergeCell ref="CB18:CB19"/>
    <mergeCell ref="CC18:CC19"/>
    <mergeCell ref="CD18:CD19"/>
    <mergeCell ref="CE18:CE19"/>
    <mergeCell ref="BX18:BX19"/>
    <mergeCell ref="BY18:BY19"/>
    <mergeCell ref="BZ18:BZ19"/>
    <mergeCell ref="CA18:CA19"/>
    <mergeCell ref="AY18:BI19"/>
    <mergeCell ref="BT18:BT19"/>
    <mergeCell ref="BU18:BU19"/>
    <mergeCell ref="BW18:BW19"/>
    <mergeCell ref="B18:F19"/>
    <mergeCell ref="G18:AH18"/>
    <mergeCell ref="AI18:AM19"/>
    <mergeCell ref="AN18:AX19"/>
    <mergeCell ref="EN16:EO16"/>
    <mergeCell ref="B17:F17"/>
    <mergeCell ref="G17:AH17"/>
    <mergeCell ref="AI17:AM17"/>
    <mergeCell ref="AN17:AX17"/>
    <mergeCell ref="AY17:BI17"/>
    <mergeCell ref="AY16:BI16"/>
    <mergeCell ref="EK16:EK17"/>
    <mergeCell ref="EL16:EL17"/>
    <mergeCell ref="EM16:EM17"/>
    <mergeCell ref="B16:F16"/>
    <mergeCell ref="G16:AH16"/>
    <mergeCell ref="AI16:AM16"/>
    <mergeCell ref="AN16:AX16"/>
    <mergeCell ref="CQ14:CS14"/>
    <mergeCell ref="CT14:CV14"/>
    <mergeCell ref="CW14:CY14"/>
    <mergeCell ref="CZ14:DB14"/>
    <mergeCell ref="CE14:CG14"/>
    <mergeCell ref="CH14:CJ14"/>
    <mergeCell ref="CK14:CM14"/>
    <mergeCell ref="CN14:CP14"/>
    <mergeCell ref="BV14:BV15"/>
    <mergeCell ref="BW14:BW15"/>
    <mergeCell ref="BY14:CA14"/>
    <mergeCell ref="CB14:CD14"/>
    <mergeCell ref="AY13:BI13"/>
    <mergeCell ref="B14:F15"/>
    <mergeCell ref="G14:AH15"/>
    <mergeCell ref="AI14:AM15"/>
    <mergeCell ref="AN14:BI14"/>
    <mergeCell ref="AN15:AX15"/>
    <mergeCell ref="AY15:BI15"/>
    <mergeCell ref="B11:BI11"/>
    <mergeCell ref="AA12:AG12"/>
    <mergeCell ref="AH12:AP12"/>
    <mergeCell ref="AY12:BJ12"/>
    <mergeCell ref="B8:M8"/>
    <mergeCell ref="N8:AU8"/>
    <mergeCell ref="AY8:BI8"/>
    <mergeCell ref="B9:AU9"/>
    <mergeCell ref="AY9:BE9"/>
    <mergeCell ref="B6:AU6"/>
    <mergeCell ref="AY6:BF6"/>
    <mergeCell ref="BG6:BJ6"/>
    <mergeCell ref="AY7:BI7"/>
    <mergeCell ref="B1:AS1"/>
    <mergeCell ref="BT1:BT8"/>
    <mergeCell ref="B2:S2"/>
    <mergeCell ref="AY2:BI2"/>
    <mergeCell ref="AY3:BC3"/>
    <mergeCell ref="BG3:BJ3"/>
    <mergeCell ref="AY4:BI4"/>
    <mergeCell ref="B5:M5"/>
    <mergeCell ref="N5:AU5"/>
    <mergeCell ref="AY5:BI5"/>
  </mergeCells>
  <dataValidations count="6">
    <dataValidation type="whole" operator="notEqual" allowBlank="1" showInputMessage="1" showErrorMessage="1" errorTitle="Znesek!" error="Vnesite v 1000 SIT brez decimalk" sqref="BY18:BY29 CZ44:CZ49 CZ32:CZ40 CZ18:CZ29 CW44:CW49 CW32:CW40 CW18:CW29 CT44:CT49 CT32:CT40 CT18:CT29 CQ44:CQ49 CQ32:CQ40 CQ18:CQ29 CN44:CN49 CN32:CN40 CN18:CN29 CK44:CK49 CK32:CK40 CK18:CK29 CH44:CH49 CH32:CH40 CH18:CH29 CE44:CE49 CE32:CE40 CE18:CE29 CB44:CB49 CB32:CB40 CB18:CB29 BY44:BY49 BY32:BY40">
      <formula1>0</formula1>
    </dataValidation>
    <dataValidation type="list" allowBlank="1" showInputMessage="1" showErrorMessage="1" promptTitle="Seznam vrst sprememb" prompt="Izberi vrsto!" error="Pozor - izberi iz seznama!" sqref="BZ32:BZ40 DA18:DA29 DA44:DA49 DA32:DA40 BZ18:BZ29 BZ44:BZ49 CC18:CC29 CC44:CC49 CC32:CC40 CF18:CF29 CF44:CF49 CF32:CF40 CI18:CI29 CI44:CI49 CI32:CI40 CL18:CL29 CL44:CL49 CL32:CL40 CO18:CO29 CO44:CO49 CO32:CO40 CR18:CR29 CR44:CR49 CR32:CR40 CU18:CU29 CU44:CU49 CU32:CU40 CX18:CX29 CX44:CX49 CX32:CX40">
      <formula1>VRSTE_1</formula1>
    </dataValidation>
    <dataValidation allowBlank="1" showErrorMessage="1" sqref="AN20:AN22 AN44:AN50 AY20:AY22 AY28:AY30 AY24:AY26 AY32:AY41 AN32:AN41 AN18 AY18 AN28:AN30 AN24:AN26 AY44:AY50"/>
    <dataValidation type="custom" allowBlank="1" showErrorMessage="1" errorTitle="Opozorilo" error="Napačna šifra uporabnika. Preverite šifro v Seznamu neposrednih in posrednih uporabnikov državnega in občinskih proračunov." sqref="AY3:BC3">
      <formula1>BK3&lt;"N"</formula1>
    </dataValidation>
    <dataValidation errorStyle="warning" type="custom" allowBlank="1" showErrorMessage="1" errorTitle="Opozorilo" error="Napačna davčna številka. Preverite vnos." sqref="AY6:BF6">
      <formula1>BK6&lt;"N"</formula1>
    </dataValidation>
    <dataValidation errorStyle="warning" type="custom" allowBlank="1" showErrorMessage="1" errorTitle="Opozorilo" error="Napačna šifra uporabnika. Preverite šifro v Odredbi o določitvi neposrednih in posrednih uporabnikov državnega in občinskih proračunov (Ur.l. RS, št. 97/01)." sqref="AN3:AQ3">
      <formula1>AZ3&lt;"N"</formula1>
    </dataValidation>
  </dataValidation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51"/>
  <sheetViews>
    <sheetView workbookViewId="0" topLeftCell="A13">
      <selection activeCell="J13" sqref="J13"/>
    </sheetView>
  </sheetViews>
  <sheetFormatPr defaultColWidth="9.140625" defaultRowHeight="12.75"/>
  <cols>
    <col min="1" max="1" width="3.8515625" style="296" customWidth="1"/>
    <col min="2" max="2" width="8.8515625" style="297" customWidth="1"/>
    <col min="3" max="3" width="34.00390625" style="199" customWidth="1"/>
    <col min="4" max="5" width="15.28125" style="298" customWidth="1"/>
    <col min="6" max="6" width="15.28125" style="199" customWidth="1"/>
    <col min="7" max="16384" width="9.140625" style="199" customWidth="1"/>
  </cols>
  <sheetData>
    <row r="1" spans="1:6" ht="18">
      <c r="A1" s="194"/>
      <c r="B1" s="194"/>
      <c r="C1" s="506" t="s">
        <v>181</v>
      </c>
      <c r="D1" s="506"/>
      <c r="E1" s="506"/>
      <c r="F1" s="198"/>
    </row>
    <row r="2" spans="1:6" ht="11.25">
      <c r="A2" s="200" t="s">
        <v>182</v>
      </c>
      <c r="B2" s="200"/>
      <c r="C2" s="200"/>
      <c r="D2" s="200"/>
      <c r="E2" s="200"/>
      <c r="F2" s="200"/>
    </row>
    <row r="3" spans="1:6" ht="11.25">
      <c r="A3" s="509" t="s">
        <v>11</v>
      </c>
      <c r="B3" s="509"/>
      <c r="C3" s="511" t="str">
        <f>CONCATENATE('[1]Priloga 1'!N5)</f>
        <v>OBČINA TRŽIČ</v>
      </c>
      <c r="D3" s="511"/>
      <c r="E3" s="511"/>
      <c r="F3" s="201" t="s">
        <v>1</v>
      </c>
    </row>
    <row r="4" spans="1:6" ht="12.75">
      <c r="A4" s="510"/>
      <c r="B4" s="510"/>
      <c r="C4" s="512">
        <f>CONCATENATE('[1]Priloga 1'!B6)</f>
      </c>
      <c r="D4" s="512"/>
      <c r="E4" s="512"/>
      <c r="F4" s="202" t="str">
        <f>CONCATENATE('[1]Priloga 1'!AY3)</f>
        <v>76317</v>
      </c>
    </row>
    <row r="5" spans="1:6" ht="7.5" customHeight="1">
      <c r="A5" s="203"/>
      <c r="B5" s="204"/>
      <c r="C5" s="205"/>
      <c r="D5" s="205"/>
      <c r="E5" s="205"/>
      <c r="F5" s="206"/>
    </row>
    <row r="6" spans="1:6" ht="30.75" customHeight="1">
      <c r="A6" s="203"/>
      <c r="B6" s="207"/>
      <c r="C6" s="505" t="s">
        <v>183</v>
      </c>
      <c r="D6" s="506"/>
      <c r="E6" s="506"/>
      <c r="F6" s="208">
        <f>IF(E18&lt;&gt;E29,"Napaka8:"&amp;Napaka8,"")</f>
      </c>
    </row>
    <row r="7" spans="1:6" ht="12" thickBot="1">
      <c r="A7" s="203"/>
      <c r="B7" s="204"/>
      <c r="C7" s="507"/>
      <c r="D7" s="507"/>
      <c r="E7" s="507"/>
      <c r="F7" s="209" t="s">
        <v>184</v>
      </c>
    </row>
    <row r="8" spans="1:7" s="215" customFormat="1" ht="33.75">
      <c r="A8" s="210" t="s">
        <v>185</v>
      </c>
      <c r="B8" s="211" t="s">
        <v>186</v>
      </c>
      <c r="C8" s="211" t="s">
        <v>187</v>
      </c>
      <c r="D8" s="211" t="s">
        <v>188</v>
      </c>
      <c r="E8" s="212" t="s">
        <v>189</v>
      </c>
      <c r="F8" s="213" t="s">
        <v>190</v>
      </c>
      <c r="G8" s="214"/>
    </row>
    <row r="9" spans="1:6" s="215" customFormat="1" ht="12" thickBot="1">
      <c r="A9" s="216" t="s">
        <v>191</v>
      </c>
      <c r="B9" s="217" t="s">
        <v>192</v>
      </c>
      <c r="C9" s="217" t="s">
        <v>104</v>
      </c>
      <c r="D9" s="217" t="s">
        <v>105</v>
      </c>
      <c r="E9" s="217" t="s">
        <v>18</v>
      </c>
      <c r="F9" s="218" t="s">
        <v>193</v>
      </c>
    </row>
    <row r="10" spans="1:6" ht="12" thickBot="1">
      <c r="A10" s="219"/>
      <c r="B10" s="220"/>
      <c r="C10" s="221" t="s">
        <v>103</v>
      </c>
      <c r="D10" s="222"/>
      <c r="E10" s="222"/>
      <c r="F10" s="224"/>
    </row>
    <row r="11" spans="1:6" ht="11.25">
      <c r="A11" s="225">
        <v>1</v>
      </c>
      <c r="B11" s="226" t="s">
        <v>194</v>
      </c>
      <c r="C11" s="227" t="s">
        <v>195</v>
      </c>
      <c r="D11" s="228">
        <f>'[1]Pobot-ZBIR'!G9</f>
        <v>30835</v>
      </c>
      <c r="E11" s="228">
        <f>'[1]Pobot-ZBIR'!W9</f>
        <v>0</v>
      </c>
      <c r="F11" s="229">
        <f>D11+E11</f>
        <v>30835</v>
      </c>
    </row>
    <row r="12" spans="1:6" ht="11.25">
      <c r="A12" s="230">
        <v>2</v>
      </c>
      <c r="B12" s="231" t="s">
        <v>196</v>
      </c>
      <c r="C12" s="232" t="s">
        <v>197</v>
      </c>
      <c r="D12" s="233">
        <f>'[1]Pobot-ZBIR'!H9</f>
        <v>3389749</v>
      </c>
      <c r="E12" s="233">
        <f>'[1]Pobot-ZBIR'!X9</f>
        <v>0</v>
      </c>
      <c r="F12" s="234">
        <f>D12+E12</f>
        <v>3389749</v>
      </c>
    </row>
    <row r="13" spans="1:21" ht="21.75" customHeight="1">
      <c r="A13" s="230">
        <v>3</v>
      </c>
      <c r="B13" s="231" t="s">
        <v>198</v>
      </c>
      <c r="C13" s="232" t="s">
        <v>199</v>
      </c>
      <c r="D13" s="233">
        <f>'[1]Pobot-ZBIR'!I9</f>
        <v>145757</v>
      </c>
      <c r="E13" s="233">
        <f>'[1]Pobot-ZBIR'!Y9</f>
        <v>-57835</v>
      </c>
      <c r="F13" s="234">
        <f>D13+E13</f>
        <v>87922</v>
      </c>
      <c r="U13" s="235"/>
    </row>
    <row r="14" spans="1:6" ht="11.25">
      <c r="A14" s="230">
        <v>4</v>
      </c>
      <c r="B14" s="231" t="s">
        <v>200</v>
      </c>
      <c r="C14" s="232" t="s">
        <v>201</v>
      </c>
      <c r="D14" s="233">
        <f>'[1]Pobot-ZBIR'!J9</f>
        <v>420384</v>
      </c>
      <c r="E14" s="233">
        <f>'[1]Pobot-ZBIR'!Z9</f>
        <v>-420384</v>
      </c>
      <c r="F14" s="234">
        <f>D14+E14</f>
        <v>0</v>
      </c>
    </row>
    <row r="15" spans="1:6" ht="11.25">
      <c r="A15" s="230">
        <v>5</v>
      </c>
      <c r="B15" s="231" t="s">
        <v>202</v>
      </c>
      <c r="C15" s="232" t="s">
        <v>203</v>
      </c>
      <c r="D15" s="233">
        <f>'[1]Pobot-ZBIR'!K9</f>
        <v>657</v>
      </c>
      <c r="E15" s="233">
        <f>'[1]Pobot-ZBIR'!AA9</f>
        <v>-93</v>
      </c>
      <c r="F15" s="234">
        <f>D15+E15</f>
        <v>564</v>
      </c>
    </row>
    <row r="16" spans="1:6" ht="11.25">
      <c r="A16" s="230" t="s">
        <v>204</v>
      </c>
      <c r="B16" s="236" t="s">
        <v>205</v>
      </c>
      <c r="C16" s="231"/>
      <c r="D16" s="237"/>
      <c r="E16" s="233">
        <f>'[1]Pobot-ZBIR'!AB9</f>
        <v>-100</v>
      </c>
      <c r="F16" s="237"/>
    </row>
    <row r="17" spans="1:9" ht="11.25">
      <c r="A17" s="238" t="s">
        <v>206</v>
      </c>
      <c r="B17" s="236" t="s">
        <v>207</v>
      </c>
      <c r="C17" s="231"/>
      <c r="D17" s="239"/>
      <c r="E17" s="240">
        <f>'[1]Pobot-ZBIR'!AC9</f>
        <v>0</v>
      </c>
      <c r="F17" s="241"/>
      <c r="I17" s="242"/>
    </row>
    <row r="18" spans="1:6" ht="13.5" thickBot="1">
      <c r="A18" s="238">
        <v>7</v>
      </c>
      <c r="B18" s="243"/>
      <c r="C18" s="244" t="s">
        <v>208</v>
      </c>
      <c r="D18" s="245"/>
      <c r="E18" s="246">
        <f>SUM(E11:E17)</f>
        <v>-478412</v>
      </c>
      <c r="F18" s="247"/>
    </row>
    <row r="19" spans="1:6" ht="12" thickBot="1">
      <c r="A19" s="219"/>
      <c r="B19" s="220"/>
      <c r="C19" s="221" t="s">
        <v>143</v>
      </c>
      <c r="D19" s="222"/>
      <c r="E19" s="222"/>
      <c r="F19" s="224"/>
    </row>
    <row r="20" spans="1:11" ht="33.75">
      <c r="A20" s="225">
        <v>8</v>
      </c>
      <c r="B20" s="226" t="s">
        <v>209</v>
      </c>
      <c r="C20" s="227" t="s">
        <v>210</v>
      </c>
      <c r="D20" s="228">
        <f>'[1]Pobot-ZBIR'!L9</f>
        <v>113058</v>
      </c>
      <c r="E20" s="228">
        <f>'[1]Pobot-ZBIR'!AD9</f>
        <v>-34627</v>
      </c>
      <c r="F20" s="229">
        <f aca="true" t="shared" si="0" ref="F20:F27">D20+E20</f>
        <v>78431</v>
      </c>
      <c r="K20" s="235"/>
    </row>
    <row r="21" spans="1:11" ht="11.25">
      <c r="A21" s="230">
        <v>9</v>
      </c>
      <c r="B21" s="231" t="s">
        <v>211</v>
      </c>
      <c r="C21" s="232" t="s">
        <v>212</v>
      </c>
      <c r="D21" s="233">
        <f>'[1]Pobot-ZBIR'!M9</f>
        <v>85759</v>
      </c>
      <c r="E21" s="233">
        <f>'[1]Pobot-ZBIR'!AE9</f>
        <v>-85759</v>
      </c>
      <c r="F21" s="234">
        <f t="shared" si="0"/>
        <v>0</v>
      </c>
      <c r="K21" s="235"/>
    </row>
    <row r="22" spans="1:13" ht="11.25">
      <c r="A22" s="230">
        <v>10</v>
      </c>
      <c r="B22" s="231" t="s">
        <v>213</v>
      </c>
      <c r="C22" s="232" t="s">
        <v>214</v>
      </c>
      <c r="D22" s="233">
        <f>'[1]Pobot-ZBIR'!N9</f>
        <v>16714</v>
      </c>
      <c r="E22" s="233">
        <f>'[1]Pobot-ZBIR'!AF9</f>
        <v>-16714</v>
      </c>
      <c r="F22" s="234">
        <f t="shared" si="0"/>
        <v>0</v>
      </c>
      <c r="K22" s="235"/>
      <c r="L22" s="235"/>
      <c r="M22" s="235"/>
    </row>
    <row r="23" spans="1:27" ht="11.25">
      <c r="A23" s="230">
        <v>11</v>
      </c>
      <c r="B23" s="231" t="s">
        <v>215</v>
      </c>
      <c r="C23" s="232" t="s">
        <v>216</v>
      </c>
      <c r="D23" s="233">
        <f>'[1]Pobot-ZBIR'!O9</f>
        <v>12610570</v>
      </c>
      <c r="E23" s="233">
        <f>'[1]Pobot-ZBIR'!AG9</f>
        <v>-299327</v>
      </c>
      <c r="F23" s="248">
        <f t="shared" si="0"/>
        <v>12311243</v>
      </c>
      <c r="K23" s="235"/>
      <c r="U23" s="249"/>
      <c r="V23" s="249"/>
      <c r="W23" s="250"/>
      <c r="X23" s="251"/>
      <c r="Y23" s="242"/>
      <c r="Z23" s="242"/>
      <c r="AA23" s="252"/>
    </row>
    <row r="24" spans="1:27" ht="33.75">
      <c r="A24" s="230">
        <v>12</v>
      </c>
      <c r="B24" s="231" t="s">
        <v>217</v>
      </c>
      <c r="C24" s="232" t="s">
        <v>218</v>
      </c>
      <c r="D24" s="233">
        <f>'[1]Pobot-ZBIR'!P9</f>
        <v>0</v>
      </c>
      <c r="E24" s="233">
        <f>'[1]Pobot-ZBIR'!AH9</f>
        <v>0</v>
      </c>
      <c r="F24" s="248">
        <f t="shared" si="0"/>
        <v>0</v>
      </c>
      <c r="U24" s="249"/>
      <c r="V24" s="249"/>
      <c r="W24" s="250"/>
      <c r="X24" s="251"/>
      <c r="Y24" s="242"/>
      <c r="Z24" s="242"/>
      <c r="AA24" s="252"/>
    </row>
    <row r="25" spans="1:27" ht="11.25">
      <c r="A25" s="230">
        <v>13</v>
      </c>
      <c r="B25" s="231" t="s">
        <v>219</v>
      </c>
      <c r="C25" s="232" t="s">
        <v>220</v>
      </c>
      <c r="D25" s="233">
        <f>'[1]Pobot-ZBIR'!Q9</f>
        <v>29299</v>
      </c>
      <c r="E25" s="233">
        <f>'[1]Pobot-ZBIR'!AI9</f>
        <v>0</v>
      </c>
      <c r="F25" s="234">
        <f t="shared" si="0"/>
        <v>29299</v>
      </c>
      <c r="U25" s="249"/>
      <c r="V25" s="249"/>
      <c r="W25" s="250"/>
      <c r="X25" s="251"/>
      <c r="Y25" s="242"/>
      <c r="Z25" s="242"/>
      <c r="AA25" s="252"/>
    </row>
    <row r="26" spans="1:27" ht="11.25">
      <c r="A26" s="230">
        <v>14</v>
      </c>
      <c r="B26" s="231" t="s">
        <v>221</v>
      </c>
      <c r="C26" s="232" t="s">
        <v>222</v>
      </c>
      <c r="D26" s="233">
        <f>'[1]Pobot-ZBIR'!R9</f>
        <v>0</v>
      </c>
      <c r="E26" s="233">
        <f>'[1]Pobot-ZBIR'!AJ9</f>
        <v>0</v>
      </c>
      <c r="F26" s="234">
        <f t="shared" si="0"/>
        <v>0</v>
      </c>
      <c r="U26" s="249"/>
      <c r="V26" s="249"/>
      <c r="W26" s="250"/>
      <c r="X26" s="251"/>
      <c r="Y26" s="242"/>
      <c r="Z26" s="242"/>
      <c r="AA26" s="252"/>
    </row>
    <row r="27" spans="1:6" ht="22.5">
      <c r="A27" s="230">
        <v>15</v>
      </c>
      <c r="B27" s="231" t="s">
        <v>223</v>
      </c>
      <c r="C27" s="232" t="s">
        <v>224</v>
      </c>
      <c r="D27" s="233">
        <f>'[1]Pobot-ZBIR'!S9</f>
        <v>4970258</v>
      </c>
      <c r="E27" s="233">
        <f>'[1]Pobot-ZBIR'!AK9</f>
        <v>-41985</v>
      </c>
      <c r="F27" s="248">
        <f t="shared" si="0"/>
        <v>4928273</v>
      </c>
    </row>
    <row r="28" spans="1:6" ht="11.25">
      <c r="A28" s="230">
        <v>16</v>
      </c>
      <c r="B28" s="236" t="s">
        <v>205</v>
      </c>
      <c r="C28" s="236"/>
      <c r="D28" s="237"/>
      <c r="E28" s="233">
        <f>'[1]Pobot-ZBIR'!AL9</f>
        <v>0</v>
      </c>
      <c r="F28" s="237"/>
    </row>
    <row r="29" spans="1:6" s="259" customFormat="1" ht="13.5" thickBot="1">
      <c r="A29" s="253">
        <v>17</v>
      </c>
      <c r="B29" s="254"/>
      <c r="C29" s="255" t="s">
        <v>225</v>
      </c>
      <c r="D29" s="256"/>
      <c r="E29" s="257">
        <f>SUM(E20:E28)</f>
        <v>-478412</v>
      </c>
      <c r="F29" s="258"/>
    </row>
    <row r="30" spans="1:6" s="252" customFormat="1" ht="11.25">
      <c r="A30" s="504"/>
      <c r="B30" s="504"/>
      <c r="C30" s="261"/>
      <c r="D30" s="204"/>
      <c r="E30" s="508"/>
      <c r="F30" s="508"/>
    </row>
    <row r="31" spans="1:11" ht="36" customHeight="1">
      <c r="A31" s="263"/>
      <c r="B31" s="499" t="s">
        <v>226</v>
      </c>
      <c r="C31" s="500"/>
      <c r="D31" s="500"/>
      <c r="E31" s="500"/>
      <c r="F31" s="208">
        <f>IF(F46&lt;&gt;0,"Napaka9:"&amp;Napaka9,"")</f>
      </c>
      <c r="G31" s="235"/>
      <c r="H31" s="501"/>
      <c r="I31" s="502"/>
      <c r="J31" s="502"/>
      <c r="K31" s="502"/>
    </row>
    <row r="32" spans="1:6" ht="12" thickBot="1">
      <c r="A32" s="203"/>
      <c r="B32" s="204"/>
      <c r="C32" s="503"/>
      <c r="D32" s="503"/>
      <c r="E32" s="264"/>
      <c r="F32" s="209" t="s">
        <v>184</v>
      </c>
    </row>
    <row r="33" spans="1:8" ht="45">
      <c r="A33" s="210" t="s">
        <v>227</v>
      </c>
      <c r="B33" s="211" t="s">
        <v>186</v>
      </c>
      <c r="C33" s="211" t="s">
        <v>187</v>
      </c>
      <c r="D33" s="211" t="s">
        <v>228</v>
      </c>
      <c r="E33" s="211" t="s">
        <v>229</v>
      </c>
      <c r="F33" s="213" t="s">
        <v>230</v>
      </c>
      <c r="G33" s="265"/>
      <c r="H33" s="266"/>
    </row>
    <row r="34" spans="1:6" s="267" customFormat="1" ht="12" thickBot="1">
      <c r="A34" s="216" t="s">
        <v>191</v>
      </c>
      <c r="B34" s="217" t="s">
        <v>192</v>
      </c>
      <c r="C34" s="217" t="s">
        <v>104</v>
      </c>
      <c r="D34" s="217" t="s">
        <v>105</v>
      </c>
      <c r="E34" s="217" t="s">
        <v>18</v>
      </c>
      <c r="F34" s="218" t="s">
        <v>231</v>
      </c>
    </row>
    <row r="35" spans="1:6" s="267" customFormat="1" ht="12" thickBot="1">
      <c r="A35" s="268"/>
      <c r="B35" s="269"/>
      <c r="C35" s="270" t="s">
        <v>232</v>
      </c>
      <c r="D35" s="271"/>
      <c r="E35" s="271"/>
      <c r="F35" s="272"/>
    </row>
    <row r="36" spans="1:6" ht="22.5">
      <c r="A36" s="273">
        <v>18</v>
      </c>
      <c r="B36" s="274" t="s">
        <v>233</v>
      </c>
      <c r="C36" s="275" t="s">
        <v>234</v>
      </c>
      <c r="D36" s="233">
        <f>'[1]Pobot-ZBIR'!T9</f>
        <v>113058</v>
      </c>
      <c r="E36" s="233">
        <f>'[1]Pobot-ZBIR'!AM9</f>
        <v>113058</v>
      </c>
      <c r="F36" s="233">
        <f>D36-E36</f>
        <v>0</v>
      </c>
    </row>
    <row r="37" spans="1:6" ht="22.5">
      <c r="A37" s="276">
        <v>19</v>
      </c>
      <c r="B37" s="274" t="s">
        <v>235</v>
      </c>
      <c r="C37" s="277" t="s">
        <v>236</v>
      </c>
      <c r="D37" s="278"/>
      <c r="E37" s="233">
        <f>'[1]Pobot-ZBIR'!AN9</f>
        <v>0</v>
      </c>
      <c r="F37" s="278"/>
    </row>
    <row r="38" spans="1:6" ht="22.5">
      <c r="A38" s="273">
        <v>20</v>
      </c>
      <c r="B38" s="274" t="s">
        <v>235</v>
      </c>
      <c r="C38" s="277" t="s">
        <v>237</v>
      </c>
      <c r="D38" s="278"/>
      <c r="E38" s="233">
        <f>'[1]Pobot-ZBIR'!AO9</f>
        <v>113058</v>
      </c>
      <c r="F38" s="278"/>
    </row>
    <row r="39" spans="1:6" ht="12" thickBot="1">
      <c r="A39" s="276">
        <v>21</v>
      </c>
      <c r="B39" s="279" t="s">
        <v>238</v>
      </c>
      <c r="C39" s="280" t="s">
        <v>239</v>
      </c>
      <c r="D39" s="233">
        <f>'[1]Pobot-ZBIR'!U9</f>
        <v>0</v>
      </c>
      <c r="E39" s="233">
        <f>'[1]Pobot-ZBIR'!AP9</f>
        <v>0</v>
      </c>
      <c r="F39" s="233">
        <f>D39-E39</f>
        <v>0</v>
      </c>
    </row>
    <row r="40" spans="1:6" ht="12.75">
      <c r="A40" s="273">
        <v>22</v>
      </c>
      <c r="B40" s="281" t="s">
        <v>240</v>
      </c>
      <c r="C40" s="281" t="s">
        <v>241</v>
      </c>
      <c r="D40" s="278"/>
      <c r="E40" s="233">
        <f>'[1]Pobot-ZBIR'!AQ9</f>
        <v>0</v>
      </c>
      <c r="F40" s="278"/>
    </row>
    <row r="41" spans="1:6" ht="13.5" thickBot="1">
      <c r="A41" s="276">
        <v>23</v>
      </c>
      <c r="B41" s="274" t="s">
        <v>240</v>
      </c>
      <c r="C41" s="282" t="s">
        <v>242</v>
      </c>
      <c r="D41" s="278"/>
      <c r="E41" s="233">
        <f>'[1]Pobot-ZBIR'!AR9</f>
        <v>0</v>
      </c>
      <c r="F41" s="278"/>
    </row>
    <row r="42" spans="1:6" ht="12" thickBot="1">
      <c r="A42" s="268"/>
      <c r="B42" s="269"/>
      <c r="C42" s="270" t="s">
        <v>243</v>
      </c>
      <c r="D42" s="271"/>
      <c r="E42" s="271"/>
      <c r="F42" s="272"/>
    </row>
    <row r="43" spans="1:6" ht="11.25">
      <c r="A43" s="273">
        <v>24</v>
      </c>
      <c r="B43" s="283" t="s">
        <v>244</v>
      </c>
      <c r="C43" s="284" t="s">
        <v>245</v>
      </c>
      <c r="D43" s="233">
        <f>'[1]Pobot-ZBIR'!V9</f>
        <v>29299</v>
      </c>
      <c r="E43" s="233">
        <f>'[1]Pobot-ZBIR'!AS9</f>
        <v>29299</v>
      </c>
      <c r="F43" s="228">
        <f>D43-E43</f>
        <v>0</v>
      </c>
    </row>
    <row r="44" spans="1:6" ht="22.5">
      <c r="A44" s="276">
        <v>25</v>
      </c>
      <c r="B44" s="274" t="s">
        <v>246</v>
      </c>
      <c r="C44" s="285" t="s">
        <v>247</v>
      </c>
      <c r="D44" s="278"/>
      <c r="E44" s="233">
        <f>'[1]Pobot-ZBIR'!AT9</f>
        <v>0</v>
      </c>
      <c r="F44" s="278"/>
    </row>
    <row r="45" spans="1:6" ht="23.25" thickBot="1">
      <c r="A45" s="273">
        <v>26</v>
      </c>
      <c r="B45" s="274" t="s">
        <v>246</v>
      </c>
      <c r="C45" s="285" t="s">
        <v>248</v>
      </c>
      <c r="D45" s="278"/>
      <c r="E45" s="233">
        <f>'[1]Pobot-ZBIR'!AU9</f>
        <v>29299</v>
      </c>
      <c r="F45" s="278"/>
    </row>
    <row r="46" spans="1:6" ht="22.5">
      <c r="A46" s="276">
        <v>27</v>
      </c>
      <c r="B46" s="286"/>
      <c r="C46" s="287" t="s">
        <v>249</v>
      </c>
      <c r="D46" s="288">
        <f>D36+D39+D43</f>
        <v>142357</v>
      </c>
      <c r="E46" s="288">
        <f>E36+E39+E43</f>
        <v>142357</v>
      </c>
      <c r="F46" s="288">
        <f>D46-E46</f>
        <v>0</v>
      </c>
    </row>
    <row r="47" spans="1:125" ht="13.5" thickBot="1">
      <c r="A47" s="273">
        <v>28</v>
      </c>
      <c r="B47" s="289"/>
      <c r="C47" s="290" t="s">
        <v>250</v>
      </c>
      <c r="D47" s="278"/>
      <c r="E47" s="288">
        <f>E37+E40+E44</f>
        <v>0</v>
      </c>
      <c r="F47" s="278"/>
      <c r="G47" s="291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</row>
    <row r="48" spans="1:12" s="252" customFormat="1" ht="7.5" customHeight="1">
      <c r="A48" s="504"/>
      <c r="B48" s="504"/>
      <c r="C48" s="504"/>
      <c r="D48" s="504"/>
      <c r="E48" s="504"/>
      <c r="F48" s="504"/>
      <c r="I48" s="292"/>
      <c r="J48" s="292"/>
      <c r="K48" s="292"/>
      <c r="L48" s="292"/>
    </row>
    <row r="49" spans="1:6" s="252" customFormat="1" ht="12.75">
      <c r="A49" s="260"/>
      <c r="B49" s="260"/>
      <c r="C49" s="204" t="s">
        <v>155</v>
      </c>
      <c r="D49" s="496" t="s">
        <v>251</v>
      </c>
      <c r="E49" s="497"/>
      <c r="F49" s="262"/>
    </row>
    <row r="50" spans="1:6" s="252" customFormat="1" ht="24" customHeight="1">
      <c r="A50" s="264"/>
      <c r="B50" s="264"/>
      <c r="C50" s="293" t="str">
        <f>CONCATENATE('[1]Priloga 1'!G54)</f>
        <v>Tržič, 26.4.2006</v>
      </c>
      <c r="D50" s="498" t="str">
        <f>CONCATENATE('[1]Priloga 1'!AB54)</f>
        <v>Marjeta Maček</v>
      </c>
      <c r="E50" s="498"/>
      <c r="F50" s="261"/>
    </row>
    <row r="51" spans="1:6" s="252" customFormat="1" ht="6" customHeight="1">
      <c r="A51" s="203"/>
      <c r="B51" s="204"/>
      <c r="C51" s="264"/>
      <c r="D51" s="294"/>
      <c r="E51" s="295"/>
      <c r="F51" s="264"/>
    </row>
  </sheetData>
  <mergeCells count="16">
    <mergeCell ref="C1:E1"/>
    <mergeCell ref="A3:B4"/>
    <mergeCell ref="C3:E3"/>
    <mergeCell ref="C4:E4"/>
    <mergeCell ref="C6:E6"/>
    <mergeCell ref="C7:E7"/>
    <mergeCell ref="A30:B30"/>
    <mergeCell ref="E30:F30"/>
    <mergeCell ref="D49:E49"/>
    <mergeCell ref="D50:E50"/>
    <mergeCell ref="B31:E31"/>
    <mergeCell ref="H31:K31"/>
    <mergeCell ref="C32:D32"/>
    <mergeCell ref="A48:B48"/>
    <mergeCell ref="C48:D48"/>
    <mergeCell ref="E48:F48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39.8515625" style="0" customWidth="1"/>
    <col min="2" max="2" width="15.140625" style="0" customWidth="1"/>
    <col min="3" max="4" width="15.421875" style="0" customWidth="1"/>
  </cols>
  <sheetData>
    <row r="1" spans="1:4" ht="12.75">
      <c r="A1" s="513" t="s">
        <v>296</v>
      </c>
      <c r="B1" s="563"/>
      <c r="C1" s="563"/>
      <c r="D1" s="514" t="s">
        <v>297</v>
      </c>
    </row>
    <row r="3" spans="1:4" ht="15">
      <c r="A3" s="515" t="s">
        <v>298</v>
      </c>
      <c r="B3" s="515"/>
      <c r="C3" s="515"/>
      <c r="D3" s="515"/>
    </row>
    <row r="5" spans="3:4" ht="13.5" thickBot="1">
      <c r="C5" s="564"/>
      <c r="D5" s="517" t="s">
        <v>299</v>
      </c>
    </row>
    <row r="6" spans="1:4" ht="22.5">
      <c r="A6" s="565" t="s">
        <v>300</v>
      </c>
      <c r="B6" s="566" t="s">
        <v>301</v>
      </c>
      <c r="C6" s="567" t="s">
        <v>302</v>
      </c>
      <c r="D6" s="568" t="s">
        <v>303</v>
      </c>
    </row>
    <row r="7" spans="1:4" ht="16.5" customHeight="1">
      <c r="A7" s="569" t="s">
        <v>304</v>
      </c>
      <c r="B7" s="570">
        <v>17273</v>
      </c>
      <c r="C7" s="571">
        <v>17694</v>
      </c>
      <c r="D7" s="572">
        <f>B7-C7</f>
        <v>-421</v>
      </c>
    </row>
    <row r="8" spans="1:6" ht="16.5" customHeight="1">
      <c r="A8" s="569" t="s">
        <v>305</v>
      </c>
      <c r="B8" s="570">
        <v>40895</v>
      </c>
      <c r="C8" s="571">
        <v>41612</v>
      </c>
      <c r="D8" s="572">
        <f aca="true" t="shared" si="0" ref="D8:D19">B8-C8</f>
        <v>-717</v>
      </c>
      <c r="F8" s="573"/>
    </row>
    <row r="9" spans="1:6" ht="16.5" customHeight="1">
      <c r="A9" s="569" t="s">
        <v>306</v>
      </c>
      <c r="B9" s="570">
        <v>5001</v>
      </c>
      <c r="C9" s="571">
        <v>5011</v>
      </c>
      <c r="D9" s="572">
        <f t="shared" si="0"/>
        <v>-10</v>
      </c>
      <c r="F9" s="573"/>
    </row>
    <row r="10" spans="1:6" ht="16.5" customHeight="1">
      <c r="A10" s="569" t="s">
        <v>307</v>
      </c>
      <c r="B10" s="570">
        <v>39606</v>
      </c>
      <c r="C10" s="571">
        <v>40494</v>
      </c>
      <c r="D10" s="572">
        <f t="shared" si="0"/>
        <v>-888</v>
      </c>
      <c r="F10" s="573"/>
    </row>
    <row r="11" spans="1:6" ht="16.5" customHeight="1">
      <c r="A11" s="569" t="s">
        <v>308</v>
      </c>
      <c r="B11" s="570">
        <v>14512</v>
      </c>
      <c r="C11" s="571">
        <v>0</v>
      </c>
      <c r="D11" s="572">
        <f t="shared" si="0"/>
        <v>14512</v>
      </c>
      <c r="F11" s="573"/>
    </row>
    <row r="12" spans="1:6" ht="16.5" customHeight="1">
      <c r="A12" s="569" t="s">
        <v>309</v>
      </c>
      <c r="B12" s="570">
        <v>8860</v>
      </c>
      <c r="C12" s="571">
        <v>9260</v>
      </c>
      <c r="D12" s="572">
        <f t="shared" si="0"/>
        <v>-400</v>
      </c>
      <c r="F12" s="573"/>
    </row>
    <row r="13" spans="1:6" ht="16.5" customHeight="1">
      <c r="A13" s="569" t="s">
        <v>310</v>
      </c>
      <c r="B13" s="570">
        <v>8777</v>
      </c>
      <c r="C13" s="571">
        <v>9207</v>
      </c>
      <c r="D13" s="572">
        <f t="shared" si="0"/>
        <v>-430</v>
      </c>
      <c r="F13" s="573"/>
    </row>
    <row r="14" spans="1:6" ht="16.5" customHeight="1">
      <c r="A14" s="569" t="s">
        <v>311</v>
      </c>
      <c r="B14" s="570">
        <v>6864</v>
      </c>
      <c r="C14" s="571">
        <v>8833</v>
      </c>
      <c r="D14" s="572">
        <f t="shared" si="0"/>
        <v>-1969</v>
      </c>
      <c r="F14" s="573"/>
    </row>
    <row r="15" spans="1:6" ht="16.5" customHeight="1">
      <c r="A15" s="569" t="s">
        <v>312</v>
      </c>
      <c r="B15" s="570">
        <v>0</v>
      </c>
      <c r="C15" s="571">
        <v>0</v>
      </c>
      <c r="D15" s="572">
        <f t="shared" si="0"/>
        <v>0</v>
      </c>
      <c r="F15" s="573"/>
    </row>
    <row r="16" spans="1:6" ht="16.5" customHeight="1">
      <c r="A16" s="569" t="s">
        <v>313</v>
      </c>
      <c r="B16" s="570">
        <v>0</v>
      </c>
      <c r="C16" s="571">
        <v>0</v>
      </c>
      <c r="D16" s="572">
        <f t="shared" si="0"/>
        <v>0</v>
      </c>
      <c r="F16" s="573"/>
    </row>
    <row r="17" spans="1:6" ht="16.5" customHeight="1">
      <c r="A17" s="569" t="s">
        <v>314</v>
      </c>
      <c r="B17" s="570">
        <v>0</v>
      </c>
      <c r="C17" s="571">
        <v>0</v>
      </c>
      <c r="D17" s="572">
        <f t="shared" si="0"/>
        <v>0</v>
      </c>
      <c r="F17" s="573"/>
    </row>
    <row r="18" spans="1:6" ht="16.5" customHeight="1">
      <c r="A18" s="569" t="s">
        <v>315</v>
      </c>
      <c r="B18" s="570">
        <v>0</v>
      </c>
      <c r="C18" s="571">
        <v>0</v>
      </c>
      <c r="D18" s="572">
        <f t="shared" si="0"/>
        <v>0</v>
      </c>
      <c r="F18" s="573"/>
    </row>
    <row r="19" spans="1:6" ht="16.5" customHeight="1">
      <c r="A19" s="569" t="s">
        <v>316</v>
      </c>
      <c r="B19" s="570">
        <v>6529</v>
      </c>
      <c r="C19" s="571">
        <v>6529</v>
      </c>
      <c r="D19" s="572">
        <f t="shared" si="0"/>
        <v>0</v>
      </c>
      <c r="F19" s="573"/>
    </row>
    <row r="20" spans="1:6" ht="13.5" thickBot="1">
      <c r="A20" s="574" t="s">
        <v>317</v>
      </c>
      <c r="B20" s="575">
        <f>SUM(B7:B19)</f>
        <v>148317</v>
      </c>
      <c r="C20" s="576">
        <f>SUM(C7:C19)</f>
        <v>138640</v>
      </c>
      <c r="D20" s="577">
        <f>B20-C20</f>
        <v>9677</v>
      </c>
      <c r="F20" s="573"/>
    </row>
    <row r="21" spans="1:4" ht="45.75" customHeight="1" thickBot="1">
      <c r="A21" s="515" t="s">
        <v>318</v>
      </c>
      <c r="B21" s="578"/>
      <c r="C21" s="579"/>
      <c r="D21" s="579"/>
    </row>
    <row r="22" spans="1:4" ht="33.75">
      <c r="A22" s="580" t="s">
        <v>300</v>
      </c>
      <c r="B22" s="566" t="s">
        <v>319</v>
      </c>
      <c r="C22" s="567" t="s">
        <v>320</v>
      </c>
      <c r="D22" s="568" t="s">
        <v>303</v>
      </c>
    </row>
    <row r="23" spans="1:4" ht="16.5" customHeight="1">
      <c r="A23" s="581" t="s">
        <v>321</v>
      </c>
      <c r="B23" s="582">
        <v>0</v>
      </c>
      <c r="C23" s="583">
        <v>0</v>
      </c>
      <c r="D23" s="584">
        <f>B23-C23</f>
        <v>0</v>
      </c>
    </row>
    <row r="24" spans="1:4" ht="16.5" customHeight="1">
      <c r="A24" s="581" t="s">
        <v>322</v>
      </c>
      <c r="B24" s="582">
        <v>128183</v>
      </c>
      <c r="C24" s="583">
        <v>131143</v>
      </c>
      <c r="D24" s="584">
        <f aca="true" t="shared" si="1" ref="D24:D32">B24-C24</f>
        <v>-2960</v>
      </c>
    </row>
    <row r="25" spans="1:4" ht="16.5" customHeight="1">
      <c r="A25" s="581" t="s">
        <v>323</v>
      </c>
      <c r="B25" s="582">
        <v>55870</v>
      </c>
      <c r="C25" s="583">
        <v>58154</v>
      </c>
      <c r="D25" s="584">
        <f t="shared" si="1"/>
        <v>-2284</v>
      </c>
    </row>
    <row r="26" spans="1:4" ht="16.5" customHeight="1">
      <c r="A26" s="581" t="s">
        <v>324</v>
      </c>
      <c r="B26" s="582">
        <v>727006</v>
      </c>
      <c r="C26" s="583">
        <v>754519</v>
      </c>
      <c r="D26" s="584">
        <f t="shared" si="1"/>
        <v>-27513</v>
      </c>
    </row>
    <row r="27" spans="1:4" ht="16.5" customHeight="1">
      <c r="A27" s="581" t="s">
        <v>325</v>
      </c>
      <c r="B27" s="582">
        <v>1039255</v>
      </c>
      <c r="C27" s="583">
        <v>1069055</v>
      </c>
      <c r="D27" s="584">
        <f t="shared" si="1"/>
        <v>-29800</v>
      </c>
    </row>
    <row r="28" spans="1:4" ht="16.5" customHeight="1">
      <c r="A28" s="581" t="s">
        <v>326</v>
      </c>
      <c r="B28" s="582">
        <v>870664</v>
      </c>
      <c r="C28" s="583">
        <v>893183</v>
      </c>
      <c r="D28" s="584">
        <f t="shared" si="1"/>
        <v>-22519</v>
      </c>
    </row>
    <row r="29" spans="1:4" ht="16.5" customHeight="1">
      <c r="A29" s="581" t="s">
        <v>327</v>
      </c>
      <c r="B29" s="582">
        <v>1687550</v>
      </c>
      <c r="C29" s="583">
        <v>1707668</v>
      </c>
      <c r="D29" s="584">
        <f t="shared" si="1"/>
        <v>-20118</v>
      </c>
    </row>
    <row r="30" spans="1:4" ht="16.5" customHeight="1">
      <c r="A30" s="581" t="s">
        <v>328</v>
      </c>
      <c r="B30" s="582">
        <v>63567</v>
      </c>
      <c r="C30" s="583">
        <v>64736</v>
      </c>
      <c r="D30" s="584">
        <f t="shared" si="1"/>
        <v>-1169</v>
      </c>
    </row>
    <row r="31" spans="1:4" ht="16.5" customHeight="1">
      <c r="A31" s="581" t="s">
        <v>329</v>
      </c>
      <c r="B31" s="582">
        <v>40889</v>
      </c>
      <c r="C31" s="583">
        <v>41985</v>
      </c>
      <c r="D31" s="584">
        <f t="shared" si="1"/>
        <v>-1096</v>
      </c>
    </row>
    <row r="32" spans="1:4" ht="16.5" customHeight="1">
      <c r="A32" s="581" t="s">
        <v>330</v>
      </c>
      <c r="B32" s="582">
        <v>105608</v>
      </c>
      <c r="C32" s="583">
        <v>112730</v>
      </c>
      <c r="D32" s="584">
        <f t="shared" si="1"/>
        <v>-7122</v>
      </c>
    </row>
    <row r="33" spans="1:4" ht="13.5" thickBot="1">
      <c r="A33" s="585" t="s">
        <v>317</v>
      </c>
      <c r="B33" s="586">
        <f>SUM(B23:B32)</f>
        <v>4718592</v>
      </c>
      <c r="C33" s="587">
        <f>SUM(C23:C32)</f>
        <v>4833173</v>
      </c>
      <c r="D33" s="588">
        <f>B33-C33</f>
        <v>-114581</v>
      </c>
    </row>
    <row r="34" spans="1:4" ht="12.75">
      <c r="A34" s="589"/>
      <c r="B34" s="590"/>
      <c r="C34" s="590"/>
      <c r="D34" s="590"/>
    </row>
    <row r="35" spans="1:4" ht="12.75" hidden="1">
      <c r="A35" s="589"/>
      <c r="B35" s="590"/>
      <c r="C35" s="590"/>
      <c r="D35" s="590"/>
    </row>
    <row r="37" spans="1:4" ht="15.75">
      <c r="A37" s="591" t="s">
        <v>331</v>
      </c>
      <c r="B37" s="515"/>
      <c r="C37" s="515"/>
      <c r="D37" s="515"/>
    </row>
    <row r="38" spans="1:4" ht="13.5" thickBot="1">
      <c r="A38" s="513"/>
      <c r="D38" s="517" t="s">
        <v>299</v>
      </c>
    </row>
    <row r="39" spans="1:4" ht="26.25" customHeight="1">
      <c r="A39" s="592"/>
      <c r="B39" s="593" t="s">
        <v>332</v>
      </c>
      <c r="C39" s="593" t="s">
        <v>333</v>
      </c>
      <c r="D39" s="594" t="s">
        <v>230</v>
      </c>
    </row>
    <row r="40" spans="1:4" ht="12.75">
      <c r="A40" s="595" t="s">
        <v>334</v>
      </c>
      <c r="B40" s="596">
        <f>SUM(B41:B54)</f>
        <v>7916197</v>
      </c>
      <c r="C40" s="596">
        <f>SUM(C41:C54)</f>
        <v>7137375</v>
      </c>
      <c r="D40" s="597">
        <f>SUM(D41:D43)</f>
        <v>778822</v>
      </c>
    </row>
    <row r="41" spans="1:4" ht="12.75">
      <c r="A41" s="545" t="s">
        <v>335</v>
      </c>
      <c r="B41" s="598">
        <v>3049288</v>
      </c>
      <c r="C41" s="539">
        <v>2165562</v>
      </c>
      <c r="D41" s="540">
        <f>B41-C41</f>
        <v>883726</v>
      </c>
    </row>
    <row r="42" spans="1:4" ht="12.75">
      <c r="A42" s="545" t="s">
        <v>336</v>
      </c>
      <c r="B42" s="598">
        <v>148317</v>
      </c>
      <c r="C42" s="539">
        <v>138640</v>
      </c>
      <c r="D42" s="540">
        <f>B42-C42</f>
        <v>9677</v>
      </c>
    </row>
    <row r="43" spans="1:4" ht="13.5" thickBot="1">
      <c r="A43" s="599" t="s">
        <v>337</v>
      </c>
      <c r="B43" s="600">
        <v>4718592</v>
      </c>
      <c r="C43" s="601">
        <v>4833173</v>
      </c>
      <c r="D43" s="544">
        <f>B43-C43</f>
        <v>-114581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47" sqref="C47"/>
    </sheetView>
  </sheetViews>
  <sheetFormatPr defaultColWidth="9.140625" defaultRowHeight="12.75"/>
  <cols>
    <col min="1" max="1" width="37.421875" style="0" customWidth="1"/>
    <col min="2" max="2" width="18.421875" style="0" customWidth="1"/>
    <col min="3" max="3" width="15.421875" style="0" bestFit="1" customWidth="1"/>
    <col min="4" max="4" width="16.00390625" style="0" bestFit="1" customWidth="1"/>
    <col min="5" max="5" width="15.28125" style="0" customWidth="1"/>
    <col min="6" max="6" width="14.28125" style="0" customWidth="1"/>
    <col min="7" max="7" width="14.421875" style="0" customWidth="1"/>
    <col min="8" max="8" width="14.28125" style="0" customWidth="1"/>
  </cols>
  <sheetData>
    <row r="1" spans="1:7" ht="12.75">
      <c r="A1" s="513" t="s">
        <v>252</v>
      </c>
      <c r="G1" s="514" t="s">
        <v>253</v>
      </c>
    </row>
    <row r="2" ht="12.75">
      <c r="A2" s="513"/>
    </row>
    <row r="3" spans="1:8" ht="15">
      <c r="A3" s="515" t="s">
        <v>254</v>
      </c>
      <c r="B3" s="515"/>
      <c r="C3" s="515"/>
      <c r="D3" s="515"/>
      <c r="E3" s="515"/>
      <c r="F3" s="515"/>
      <c r="G3" s="515"/>
      <c r="H3" s="516"/>
    </row>
    <row r="4" spans="1:8" ht="13.5" thickBot="1">
      <c r="A4" s="513"/>
      <c r="H4" s="517" t="s">
        <v>255</v>
      </c>
    </row>
    <row r="5" spans="1:8" ht="12.75">
      <c r="A5" s="518"/>
      <c r="B5" s="519" t="s">
        <v>256</v>
      </c>
      <c r="C5" s="519" t="s">
        <v>257</v>
      </c>
      <c r="D5" s="520" t="s">
        <v>258</v>
      </c>
      <c r="E5" s="521" t="s">
        <v>259</v>
      </c>
      <c r="F5" s="522" t="s">
        <v>260</v>
      </c>
      <c r="G5" s="522" t="s">
        <v>261</v>
      </c>
      <c r="H5" s="523" t="s">
        <v>262</v>
      </c>
    </row>
    <row r="6" spans="1:8" ht="12.75">
      <c r="A6" s="524"/>
      <c r="B6" s="525" t="s">
        <v>263</v>
      </c>
      <c r="C6" s="525" t="s">
        <v>264</v>
      </c>
      <c r="D6" s="526" t="s">
        <v>263</v>
      </c>
      <c r="E6" s="527" t="s">
        <v>265</v>
      </c>
      <c r="F6" s="528" t="s">
        <v>266</v>
      </c>
      <c r="G6" s="528" t="s">
        <v>266</v>
      </c>
      <c r="H6" s="529" t="s">
        <v>266</v>
      </c>
    </row>
    <row r="7" spans="1:8" ht="12.75">
      <c r="A7" s="530" t="s">
        <v>267</v>
      </c>
      <c r="B7" s="531">
        <f>SUM(B8:B22)</f>
        <v>2831828446.57</v>
      </c>
      <c r="C7" s="531">
        <f>SUM(C8:C22)</f>
        <v>1212799027.2000003</v>
      </c>
      <c r="D7" s="532">
        <f>SUM(D8:D22)</f>
        <v>1619029419.37</v>
      </c>
      <c r="E7" s="533">
        <f>SUM(E8:E23)</f>
        <v>317007332.82</v>
      </c>
      <c r="F7" s="534">
        <f>SUM(F8:F23)</f>
        <v>40677941.44</v>
      </c>
      <c r="G7" s="534">
        <f>SUM(G8:G23)</f>
        <v>320655529.99</v>
      </c>
      <c r="H7" s="535">
        <f>SUM(H8:H23)</f>
        <v>199621165.43000004</v>
      </c>
    </row>
    <row r="8" spans="1:8" ht="12.75">
      <c r="A8" s="536" t="s">
        <v>268</v>
      </c>
      <c r="B8" s="537">
        <v>1480352161.01</v>
      </c>
      <c r="C8" s="537">
        <v>814029440.26</v>
      </c>
      <c r="D8" s="538">
        <f>B8-C8</f>
        <v>666322720.75</v>
      </c>
      <c r="E8" s="539"/>
      <c r="F8" s="537"/>
      <c r="G8" s="537"/>
      <c r="H8" s="540"/>
    </row>
    <row r="9" spans="1:8" ht="12.75">
      <c r="A9" s="536" t="s">
        <v>269</v>
      </c>
      <c r="B9" s="537">
        <v>27229924.1</v>
      </c>
      <c r="C9" s="537">
        <v>15437629.2</v>
      </c>
      <c r="D9" s="538">
        <f aca="true" t="shared" si="0" ref="D9:D20">B9-C9</f>
        <v>11792294.900000002</v>
      </c>
      <c r="E9" s="539"/>
      <c r="F9" s="537"/>
      <c r="G9" s="537"/>
      <c r="H9" s="540"/>
    </row>
    <row r="10" spans="1:8" ht="12.75">
      <c r="A10" s="536" t="s">
        <v>270</v>
      </c>
      <c r="B10" s="537">
        <v>143168190.32</v>
      </c>
      <c r="C10" s="537">
        <v>108337595.46</v>
      </c>
      <c r="D10" s="538">
        <f t="shared" si="0"/>
        <v>34830594.86</v>
      </c>
      <c r="E10" s="539">
        <v>45314475.8</v>
      </c>
      <c r="F10" s="537"/>
      <c r="G10" s="537"/>
      <c r="H10" s="540"/>
    </row>
    <row r="11" spans="1:8" ht="12.75">
      <c r="A11" s="536" t="s">
        <v>271</v>
      </c>
      <c r="B11" s="537">
        <v>11268503.67</v>
      </c>
      <c r="C11" s="537">
        <v>10215967.26</v>
      </c>
      <c r="D11" s="538">
        <f t="shared" si="0"/>
        <v>1052536.4100000001</v>
      </c>
      <c r="E11" s="539"/>
      <c r="F11" s="537"/>
      <c r="G11" s="537"/>
      <c r="H11" s="540"/>
    </row>
    <row r="12" spans="1:8" ht="12.75">
      <c r="A12" s="536" t="s">
        <v>272</v>
      </c>
      <c r="B12" s="537">
        <v>273798281.53</v>
      </c>
      <c r="C12" s="537">
        <v>183699876.1</v>
      </c>
      <c r="D12" s="538">
        <f t="shared" si="0"/>
        <v>90098405.42999998</v>
      </c>
      <c r="E12" s="539"/>
      <c r="F12" s="537"/>
      <c r="G12" s="537"/>
      <c r="H12" s="540"/>
    </row>
    <row r="13" spans="1:8" ht="12.75">
      <c r="A13" s="536" t="s">
        <v>273</v>
      </c>
      <c r="B13" s="537">
        <v>165816703.9</v>
      </c>
      <c r="C13" s="537">
        <v>50046652.44</v>
      </c>
      <c r="D13" s="538">
        <f t="shared" si="0"/>
        <v>115770051.46000001</v>
      </c>
      <c r="E13" s="539">
        <v>59510022</v>
      </c>
      <c r="F13" s="541">
        <v>4406302.8</v>
      </c>
      <c r="G13" s="537"/>
      <c r="H13" s="540">
        <f>5145392.1+5153876.2</f>
        <v>10299268.3</v>
      </c>
    </row>
    <row r="14" spans="1:8" ht="12.75">
      <c r="A14" s="536" t="s">
        <v>274</v>
      </c>
      <c r="B14" s="537">
        <v>36122515.84</v>
      </c>
      <c r="C14" s="537">
        <v>993369.19</v>
      </c>
      <c r="D14" s="538">
        <f t="shared" si="0"/>
        <v>35129146.650000006</v>
      </c>
      <c r="E14" s="539"/>
      <c r="F14" s="541"/>
      <c r="G14" s="537"/>
      <c r="H14" s="540"/>
    </row>
    <row r="15" spans="1:8" ht="12.75">
      <c r="A15" s="536" t="s">
        <v>275</v>
      </c>
      <c r="B15" s="537">
        <v>8092592.6</v>
      </c>
      <c r="C15" s="537">
        <v>708102.02</v>
      </c>
      <c r="D15" s="538">
        <f>B15-C15</f>
        <v>7384490.58</v>
      </c>
      <c r="E15" s="539">
        <v>6462107.17</v>
      </c>
      <c r="F15" s="541"/>
      <c r="G15" s="537"/>
      <c r="H15" s="540"/>
    </row>
    <row r="16" spans="1:8" ht="12.75">
      <c r="A16" s="536" t="s">
        <v>276</v>
      </c>
      <c r="B16" s="537">
        <v>4720296.5</v>
      </c>
      <c r="C16" s="537">
        <v>911015.66</v>
      </c>
      <c r="D16" s="538">
        <f t="shared" si="0"/>
        <v>3809280.84</v>
      </c>
      <c r="E16" s="539">
        <v>2865125.1</v>
      </c>
      <c r="F16" s="537"/>
      <c r="G16" s="537"/>
      <c r="H16" s="540"/>
    </row>
    <row r="17" spans="1:8" ht="12.75">
      <c r="A17" s="536" t="s">
        <v>277</v>
      </c>
      <c r="B17" s="537">
        <v>11298607.84</v>
      </c>
      <c r="C17" s="537"/>
      <c r="D17" s="538">
        <f t="shared" si="0"/>
        <v>11298607.84</v>
      </c>
      <c r="E17" s="539">
        <v>1594013.15</v>
      </c>
      <c r="F17" s="537"/>
      <c r="G17" s="537"/>
      <c r="H17" s="540"/>
    </row>
    <row r="18" spans="1:8" ht="12.75">
      <c r="A18" s="536" t="s">
        <v>278</v>
      </c>
      <c r="B18" s="537">
        <v>53370847.21</v>
      </c>
      <c r="C18" s="537">
        <v>1430889.06</v>
      </c>
      <c r="D18" s="538">
        <f t="shared" si="0"/>
        <v>51939958.15</v>
      </c>
      <c r="E18" s="539">
        <v>3582216.6</v>
      </c>
      <c r="F18" s="537"/>
      <c r="G18" s="537"/>
      <c r="H18" s="540"/>
    </row>
    <row r="19" spans="1:8" ht="12.75">
      <c r="A19" s="536" t="s">
        <v>279</v>
      </c>
      <c r="B19" s="537">
        <v>2030609</v>
      </c>
      <c r="C19" s="537">
        <v>381753.38</v>
      </c>
      <c r="D19" s="538">
        <f>B19-C19</f>
        <v>1648855.62</v>
      </c>
      <c r="E19" s="539"/>
      <c r="F19" s="537"/>
      <c r="G19" s="537"/>
      <c r="H19" s="540"/>
    </row>
    <row r="20" spans="1:8" ht="12.75">
      <c r="A20" s="536" t="s">
        <v>280</v>
      </c>
      <c r="B20" s="537">
        <v>37986401.3</v>
      </c>
      <c r="C20" s="537">
        <v>6533661.1</v>
      </c>
      <c r="D20" s="538">
        <f t="shared" si="0"/>
        <v>31452740.199999996</v>
      </c>
      <c r="E20" s="539"/>
      <c r="F20" s="537"/>
      <c r="G20" s="537"/>
      <c r="H20" s="540"/>
    </row>
    <row r="21" spans="1:8" ht="12.75">
      <c r="A21" s="536" t="s">
        <v>281</v>
      </c>
      <c r="B21" s="537">
        <v>132263920</v>
      </c>
      <c r="C21" s="537">
        <v>11549983.43</v>
      </c>
      <c r="D21" s="538">
        <f>B21-C21</f>
        <v>120713936.57</v>
      </c>
      <c r="E21" s="539"/>
      <c r="F21" s="537"/>
      <c r="G21" s="537"/>
      <c r="H21" s="540"/>
    </row>
    <row r="22" spans="1:8" ht="12.75">
      <c r="A22" s="536" t="s">
        <v>282</v>
      </c>
      <c r="B22" s="537">
        <v>444308891.75</v>
      </c>
      <c r="C22" s="537">
        <v>8523092.64</v>
      </c>
      <c r="D22" s="538">
        <f>B22-C22</f>
        <v>435785799.11</v>
      </c>
      <c r="E22" s="539"/>
      <c r="F22" s="537"/>
      <c r="G22" s="537"/>
      <c r="H22" s="540">
        <v>185474331.83</v>
      </c>
    </row>
    <row r="23" spans="1:8" ht="13.5" thickBot="1">
      <c r="A23" s="542" t="s">
        <v>283</v>
      </c>
      <c r="B23" s="537"/>
      <c r="C23" s="537"/>
      <c r="D23" s="538"/>
      <c r="E23" s="539">
        <v>197679373</v>
      </c>
      <c r="F23" s="543">
        <v>36271638.64</v>
      </c>
      <c r="G23" s="543">
        <v>320655529.99</v>
      </c>
      <c r="H23" s="544">
        <v>3847565.3</v>
      </c>
    </row>
    <row r="24" spans="1:8" ht="12.75">
      <c r="A24" s="545"/>
      <c r="B24" s="537"/>
      <c r="C24" s="537"/>
      <c r="D24" s="538"/>
      <c r="E24" s="546"/>
      <c r="F24" s="547"/>
      <c r="G24" s="547"/>
      <c r="H24" s="547"/>
    </row>
    <row r="25" spans="1:8" ht="12.75">
      <c r="A25" s="548" t="s">
        <v>284</v>
      </c>
      <c r="B25" s="549">
        <f>SUM(B26:B28)</f>
        <v>265598333.5</v>
      </c>
      <c r="C25" s="549">
        <f>SUM(C26:C28)</f>
        <v>57753993.36</v>
      </c>
      <c r="D25" s="550">
        <f>SUM(D26:D28)</f>
        <v>207844340.14</v>
      </c>
      <c r="E25" s="551">
        <f>SUM(E26)</f>
        <v>71946964.1</v>
      </c>
      <c r="F25" s="552"/>
      <c r="G25" s="552"/>
      <c r="H25" s="552"/>
    </row>
    <row r="26" spans="1:8" ht="12.75">
      <c r="A26" s="545" t="s">
        <v>285</v>
      </c>
      <c r="B26" s="537">
        <v>216810433.9</v>
      </c>
      <c r="C26" s="537">
        <v>53851109.66</v>
      </c>
      <c r="D26" s="538">
        <f>B26-C26</f>
        <v>162959324.24</v>
      </c>
      <c r="E26" s="546">
        <v>71946964.1</v>
      </c>
      <c r="F26" s="547"/>
      <c r="G26" s="547"/>
      <c r="H26" s="547"/>
    </row>
    <row r="27" spans="1:8" ht="12.75">
      <c r="A27" s="545" t="s">
        <v>286</v>
      </c>
      <c r="B27" s="537">
        <v>48778023.3</v>
      </c>
      <c r="C27" s="537">
        <v>3902241.84</v>
      </c>
      <c r="D27" s="538">
        <f>B27-C27</f>
        <v>44875781.45999999</v>
      </c>
      <c r="E27" s="546"/>
      <c r="F27" s="547"/>
      <c r="G27" s="547"/>
      <c r="H27" s="547"/>
    </row>
    <row r="28" spans="1:8" ht="12.75">
      <c r="A28" s="545" t="s">
        <v>287</v>
      </c>
      <c r="B28" s="537">
        <v>9876.3</v>
      </c>
      <c r="C28" s="537">
        <v>641.86</v>
      </c>
      <c r="D28" s="538">
        <f>B28-C28</f>
        <v>9234.439999999999</v>
      </c>
      <c r="E28" s="546"/>
      <c r="F28" s="547"/>
      <c r="G28" s="547"/>
      <c r="H28" s="547"/>
    </row>
    <row r="29" spans="1:8" ht="12.75">
      <c r="A29" s="545"/>
      <c r="B29" s="537"/>
      <c r="C29" s="537"/>
      <c r="D29" s="538"/>
      <c r="E29" s="546"/>
      <c r="F29" s="547"/>
      <c r="G29" s="547"/>
      <c r="H29" s="547"/>
    </row>
    <row r="30" spans="1:8" ht="12.75">
      <c r="A30" s="548" t="s">
        <v>288</v>
      </c>
      <c r="B30" s="550">
        <f>SUM(B31:B34)</f>
        <v>272505562.91</v>
      </c>
      <c r="C30" s="549"/>
      <c r="D30" s="550">
        <f>SUM(D31:D34)</f>
        <v>272505562.91</v>
      </c>
      <c r="E30" s="551"/>
      <c r="F30" s="552"/>
      <c r="G30" s="552"/>
      <c r="H30" s="552"/>
    </row>
    <row r="31" spans="1:8" ht="12.75">
      <c r="A31" s="545" t="s">
        <v>289</v>
      </c>
      <c r="B31" s="537">
        <v>84474218.4</v>
      </c>
      <c r="C31" s="549"/>
      <c r="D31" s="538">
        <f>B31-C31</f>
        <v>84474218.4</v>
      </c>
      <c r="E31" s="551"/>
      <c r="F31" s="552"/>
      <c r="G31" s="552"/>
      <c r="H31" s="552"/>
    </row>
    <row r="32" spans="1:8" ht="12.75">
      <c r="A32" s="545" t="s">
        <v>290</v>
      </c>
      <c r="B32" s="537">
        <v>11522224.4</v>
      </c>
      <c r="C32" s="537"/>
      <c r="D32" s="538">
        <f>B32-C32</f>
        <v>11522224.4</v>
      </c>
      <c r="E32" s="546"/>
      <c r="F32" s="547"/>
      <c r="G32" s="547"/>
      <c r="H32" s="547"/>
    </row>
    <row r="33" spans="1:8" ht="12.75">
      <c r="A33" s="545" t="s">
        <v>291</v>
      </c>
      <c r="B33" s="537">
        <v>19275835.71</v>
      </c>
      <c r="C33" s="537"/>
      <c r="D33" s="538">
        <f>B33-C33</f>
        <v>19275835.71</v>
      </c>
      <c r="E33" s="546"/>
      <c r="F33" s="547"/>
      <c r="G33" s="547"/>
      <c r="H33" s="547"/>
    </row>
    <row r="34" spans="1:8" ht="12.75">
      <c r="A34" s="545" t="s">
        <v>292</v>
      </c>
      <c r="B34" s="537">
        <v>157233284.4</v>
      </c>
      <c r="C34" s="537"/>
      <c r="D34" s="538">
        <f>B34-C34</f>
        <v>157233284.4</v>
      </c>
      <c r="E34" s="546"/>
      <c r="F34" s="547"/>
      <c r="G34" s="547"/>
      <c r="H34" s="547"/>
    </row>
    <row r="35" spans="1:8" ht="12.75">
      <c r="A35" s="545"/>
      <c r="B35" s="537"/>
      <c r="C35" s="537"/>
      <c r="D35" s="538"/>
      <c r="E35" s="546"/>
      <c r="F35" s="547"/>
      <c r="G35" s="547"/>
      <c r="H35" s="547"/>
    </row>
    <row r="36" spans="1:8" ht="12.75">
      <c r="A36" s="548" t="s">
        <v>293</v>
      </c>
      <c r="B36" s="549">
        <f>B7+B25+B30</f>
        <v>3369932342.98</v>
      </c>
      <c r="C36" s="549">
        <f>C7+C25</f>
        <v>1270553020.5600002</v>
      </c>
      <c r="D36" s="550">
        <f>D7+D25+D30</f>
        <v>2099379322.4199998</v>
      </c>
      <c r="E36" s="551"/>
      <c r="F36" s="552"/>
      <c r="G36" s="552"/>
      <c r="H36" s="552"/>
    </row>
    <row r="37" spans="1:8" ht="13.5" thickBot="1">
      <c r="A37" s="548" t="s">
        <v>294</v>
      </c>
      <c r="B37" s="553">
        <f>E7+F7+G7+H7+E25</f>
        <v>949908933.7800001</v>
      </c>
      <c r="C37" s="553"/>
      <c r="D37" s="554">
        <f>B37-C37</f>
        <v>949908933.7800001</v>
      </c>
      <c r="E37" s="555"/>
      <c r="F37" s="552"/>
      <c r="G37" s="552"/>
      <c r="H37" s="552"/>
    </row>
    <row r="38" spans="1:8" ht="13.5" thickBot="1">
      <c r="A38" s="556" t="s">
        <v>295</v>
      </c>
      <c r="B38" s="557">
        <f>SUM(B36:B37)</f>
        <v>4319841276.76</v>
      </c>
      <c r="C38" s="557">
        <f>SUM(C36:C37)</f>
        <v>1270553020.5600002</v>
      </c>
      <c r="D38" s="558">
        <f>SUM(D36:D37)</f>
        <v>3049288256.2</v>
      </c>
      <c r="E38" s="559"/>
      <c r="F38" s="560"/>
      <c r="G38" s="561"/>
      <c r="H38" s="562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marjetam</cp:lastModifiedBy>
  <dcterms:created xsi:type="dcterms:W3CDTF">1997-01-31T12:20:41Z</dcterms:created>
  <dcterms:modified xsi:type="dcterms:W3CDTF">2006-06-20T09:50:24Z</dcterms:modified>
  <cp:category/>
  <cp:version/>
  <cp:contentType/>
  <cp:contentStatus/>
</cp:coreProperties>
</file>