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45" windowWidth="15480" windowHeight="11025" tabRatio="661"/>
  </bookViews>
  <sheets>
    <sheet name="NAČRT RAZPOLAGANJA 2015" sheetId="2" r:id="rId1"/>
    <sheet name="NAČRT PRIDOBIVANJA 2015" sheetId="5" r:id="rId2"/>
  </sheets>
  <definedNames>
    <definedName name="_xlnm.Print_Area" localSheetId="1">'NAČRT PRIDOBIVANJA 2015'!$A$1:$J$170</definedName>
    <definedName name="_xlnm.Print_Area" localSheetId="0">'NAČRT RAZPOLAGANJA 2015'!$A$1:$I$85</definedName>
  </definedNames>
  <calcPr calcId="125725"/>
</workbook>
</file>

<file path=xl/calcChain.xml><?xml version="1.0" encoding="utf-8"?>
<calcChain xmlns="http://schemas.openxmlformats.org/spreadsheetml/2006/main">
  <c r="G52" i="2"/>
  <c r="G53"/>
  <c r="G30"/>
  <c r="F70"/>
  <c r="G59"/>
  <c r="G44"/>
  <c r="G46"/>
  <c r="G64"/>
  <c r="G63"/>
  <c r="G62"/>
  <c r="G101" i="5"/>
  <c r="G45" i="2"/>
  <c r="G81" i="5"/>
  <c r="G80"/>
  <c r="G79"/>
  <c r="G78"/>
  <c r="H83" i="2"/>
  <c r="H82"/>
  <c r="H80"/>
  <c r="G83"/>
  <c r="G82"/>
  <c r="G81"/>
  <c r="H81"/>
  <c r="G80"/>
  <c r="G79" s="1"/>
  <c r="G60"/>
  <c r="G65" l="1"/>
  <c r="H79"/>
  <c r="G58"/>
  <c r="G57"/>
  <c r="G36"/>
  <c r="G141" i="5" l="1"/>
  <c r="G69" l="1"/>
  <c r="G66"/>
  <c r="G40" i="2"/>
  <c r="G41"/>
  <c r="G25"/>
  <c r="G130" i="5"/>
  <c r="G131"/>
  <c r="G132"/>
  <c r="G133"/>
  <c r="G134"/>
  <c r="G129"/>
  <c r="G47" i="2"/>
  <c r="G51"/>
  <c r="G56"/>
  <c r="G127" i="5"/>
  <c r="G128"/>
  <c r="G126"/>
  <c r="G55" i="2"/>
  <c r="G31"/>
  <c r="G29"/>
  <c r="G39"/>
  <c r="G28"/>
  <c r="G42"/>
  <c r="G161" i="5"/>
  <c r="G160"/>
  <c r="G157"/>
  <c r="G158"/>
  <c r="G156"/>
  <c r="G151"/>
  <c r="G152"/>
  <c r="G153"/>
  <c r="G154"/>
  <c r="G150"/>
  <c r="G136"/>
  <c r="G137"/>
  <c r="G138"/>
  <c r="G139"/>
  <c r="G140"/>
  <c r="G142"/>
  <c r="G143"/>
  <c r="G144"/>
  <c r="G145"/>
  <c r="G146"/>
  <c r="G147"/>
  <c r="G135"/>
  <c r="G124"/>
  <c r="G125"/>
  <c r="G120"/>
  <c r="G121"/>
  <c r="G122"/>
  <c r="G104"/>
  <c r="G105"/>
  <c r="G103"/>
  <c r="G102"/>
  <c r="G89"/>
  <c r="G88"/>
  <c r="G87"/>
  <c r="G86"/>
  <c r="G84"/>
  <c r="G83"/>
  <c r="G67"/>
  <c r="G68"/>
  <c r="G55"/>
  <c r="G56"/>
  <c r="G54"/>
  <c r="G48"/>
  <c r="G49"/>
  <c r="G50"/>
  <c r="G47"/>
  <c r="G46"/>
  <c r="B89"/>
  <c r="B160"/>
  <c r="G99"/>
  <c r="G98"/>
  <c r="G97"/>
  <c r="G96"/>
  <c r="G95"/>
  <c r="G94"/>
  <c r="G93"/>
  <c r="G92"/>
  <c r="G91"/>
  <c r="G90"/>
  <c r="G168" l="1"/>
  <c r="G17" i="2"/>
  <c r="G20" i="5"/>
  <c r="G16" i="2"/>
  <c r="G15"/>
  <c r="G27"/>
  <c r="G43" i="5"/>
  <c r="G35" i="2"/>
  <c r="G53" i="5"/>
  <c r="G34" i="2"/>
  <c r="G33"/>
  <c r="G119" i="5"/>
  <c r="G77"/>
  <c r="G71"/>
  <c r="G70"/>
  <c r="G24" i="2"/>
  <c r="G36" i="5"/>
  <c r="G35"/>
  <c r="G34"/>
  <c r="G33"/>
  <c r="G32"/>
  <c r="G14" i="2" l="1"/>
  <c r="G37"/>
  <c r="G45" i="5" l="1"/>
  <c r="G44"/>
  <c r="G7" i="2"/>
  <c r="G8"/>
  <c r="G9"/>
  <c r="G10"/>
  <c r="G11"/>
  <c r="G12"/>
  <c r="G13"/>
  <c r="G18"/>
  <c r="G19"/>
  <c r="G20"/>
  <c r="G21"/>
  <c r="G22"/>
  <c r="G23"/>
  <c r="G26"/>
  <c r="G38"/>
  <c r="G43"/>
  <c r="G48"/>
  <c r="G49"/>
  <c r="G50"/>
  <c r="G54"/>
  <c r="G61"/>
  <c r="G6"/>
  <c r="G85" i="5" l="1"/>
  <c r="G82"/>
  <c r="G75"/>
  <c r="G8"/>
  <c r="G9"/>
  <c r="G10"/>
  <c r="G11"/>
  <c r="G12"/>
  <c r="G13"/>
  <c r="G14"/>
  <c r="G15"/>
  <c r="G16"/>
  <c r="G17"/>
  <c r="G18"/>
  <c r="G27"/>
  <c r="G28"/>
  <c r="G29"/>
  <c r="G30"/>
  <c r="G31"/>
  <c r="G37"/>
  <c r="G38"/>
  <c r="G39"/>
  <c r="G40"/>
  <c r="G41"/>
  <c r="G42"/>
  <c r="G51"/>
  <c r="G52"/>
  <c r="G57"/>
  <c r="G60"/>
  <c r="G61"/>
  <c r="G62"/>
  <c r="G63"/>
  <c r="G64"/>
  <c r="G65"/>
  <c r="G72"/>
  <c r="G73"/>
  <c r="G74"/>
  <c r="G76"/>
  <c r="G123"/>
  <c r="G148"/>
  <c r="G149"/>
  <c r="G7"/>
  <c r="G72" i="2"/>
  <c r="G166" i="5" l="1"/>
  <c r="G163"/>
  <c r="G75" i="2"/>
  <c r="G167" i="5"/>
  <c r="G169" l="1"/>
</calcChain>
</file>

<file path=xl/sharedStrings.xml><?xml version="1.0" encoding="utf-8"?>
<sst xmlns="http://schemas.openxmlformats.org/spreadsheetml/2006/main" count="1105" uniqueCount="393">
  <si>
    <t>1. ZEMLJIŠČA</t>
  </si>
  <si>
    <t>LOKACIJA</t>
  </si>
  <si>
    <t>OPIS NEPREMIČNINE</t>
  </si>
  <si>
    <t>NAMENSKA RABA</t>
  </si>
  <si>
    <t>ORIENTACIJSKA VREDNOST</t>
  </si>
  <si>
    <t>OPOMBE</t>
  </si>
  <si>
    <t>PRORAČUNSKA POSTAVKA</t>
  </si>
  <si>
    <t>PARC. ŠT.</t>
  </si>
  <si>
    <t>V EUR</t>
  </si>
  <si>
    <t>kmetijsko</t>
  </si>
  <si>
    <t>stavbno</t>
  </si>
  <si>
    <t>gozd</t>
  </si>
  <si>
    <t>195/21</t>
  </si>
  <si>
    <t>195/22</t>
  </si>
  <si>
    <t>195/23</t>
  </si>
  <si>
    <t>2. STANOVANJA</t>
  </si>
  <si>
    <t>OPIS</t>
  </si>
  <si>
    <t>110/5</t>
  </si>
  <si>
    <t>103/1</t>
  </si>
  <si>
    <t>860/8</t>
  </si>
  <si>
    <t>PARCELNA ŠTEVILKA</t>
  </si>
  <si>
    <t>IZMERA (m²)</t>
  </si>
  <si>
    <t>ORIENTACIJSKA VREDNOST (EUR/m²)</t>
  </si>
  <si>
    <t>METODA RAZPOLAGANJA</t>
  </si>
  <si>
    <t>EKONOMSKA UTEMELJENOST</t>
  </si>
  <si>
    <t>N.P.</t>
  </si>
  <si>
    <t>J.D.</t>
  </si>
  <si>
    <t>Nepremičnina predstavlja funkcionalno zemljišče.</t>
  </si>
  <si>
    <t>stavbno, gozd</t>
  </si>
  <si>
    <t>Po nepremičnini ne poteka več cesta. Nepremičnina predstavlja funkcionalno zemljišče.</t>
  </si>
  <si>
    <t>Nepremičnine ne služijo javnemu interesu. Vse nepremičnine se prodajajo v paketu.</t>
  </si>
  <si>
    <t>Nepremičnina ne služi javnemu interesu. Nepremičnina predstavlja funkcionalno zemljišče.</t>
  </si>
  <si>
    <t>ID STAVBE / PROSTORA</t>
  </si>
  <si>
    <t>Nepremičnina ne služi javnemu interesu.</t>
  </si>
  <si>
    <t>N.P. - neposredna pogodba</t>
  </si>
  <si>
    <t>J.D. - javna dražba</t>
  </si>
  <si>
    <t>JD - javno dobro</t>
  </si>
  <si>
    <t>SKUPAJ</t>
  </si>
  <si>
    <t>LEGENDA</t>
  </si>
  <si>
    <t>ORIENTACIJSKA VREDNOST/M²</t>
  </si>
  <si>
    <t>IZMERA M²</t>
  </si>
  <si>
    <t>Iz postavke 61000 - nakup nepremičnin in drugi odhodki v zvezi z nepremičninami</t>
  </si>
  <si>
    <t>2141 - Podljubelj</t>
  </si>
  <si>
    <t>2142 - Lom pod Storžičem</t>
  </si>
  <si>
    <t>2143 - Tržič</t>
  </si>
  <si>
    <t>2144 - Bistrica</t>
  </si>
  <si>
    <t>2145 - Leše</t>
  </si>
  <si>
    <t>2146 - Kovor</t>
  </si>
  <si>
    <t>2147 - Križe</t>
  </si>
  <si>
    <t>2149 - Žiganja vas</t>
  </si>
  <si>
    <t>2150 - Zvirče</t>
  </si>
  <si>
    <t>363/3</t>
  </si>
  <si>
    <t>60225 - Odškodnine</t>
  </si>
  <si>
    <t>247/21</t>
  </si>
  <si>
    <t>430/6</t>
  </si>
  <si>
    <t>429/2</t>
  </si>
  <si>
    <t>430/2</t>
  </si>
  <si>
    <t>451/5</t>
  </si>
  <si>
    <t>430/4</t>
  </si>
  <si>
    <t>419/4</t>
  </si>
  <si>
    <t>433/2</t>
  </si>
  <si>
    <t>434/1</t>
  </si>
  <si>
    <t>432/2</t>
  </si>
  <si>
    <t>718/44</t>
  </si>
  <si>
    <t>718/46</t>
  </si>
  <si>
    <t>718/20</t>
  </si>
  <si>
    <t>718/40</t>
  </si>
  <si>
    <t>197/4</t>
  </si>
  <si>
    <t>181/1</t>
  </si>
  <si>
    <t>193/1</t>
  </si>
  <si>
    <t>621/3</t>
  </si>
  <si>
    <t>33/5</t>
  </si>
  <si>
    <t>758/3</t>
  </si>
  <si>
    <t>461/3</t>
  </si>
  <si>
    <t>981/29</t>
  </si>
  <si>
    <t>892/6</t>
  </si>
  <si>
    <t>61000 - Nakup nep. in drugi odh.</t>
  </si>
  <si>
    <t>Že plačano 100.000 SIT za najem za 99 let (že upoštevano v oceni vrednosti)</t>
  </si>
  <si>
    <t>791/9</t>
  </si>
  <si>
    <t>791/15</t>
  </si>
  <si>
    <t>791/12</t>
  </si>
  <si>
    <t>953/9</t>
  </si>
  <si>
    <t>953/4</t>
  </si>
  <si>
    <t>953/11</t>
  </si>
  <si>
    <t>956/6</t>
  </si>
  <si>
    <t>952/11</t>
  </si>
  <si>
    <t>gozd, kmetijsko, stavbno</t>
  </si>
  <si>
    <t>Na nepremičnini leži objekt Partizanska tehnika</t>
  </si>
  <si>
    <t>stavbno - R</t>
  </si>
  <si>
    <t>kmetijsko, stavbno</t>
  </si>
  <si>
    <t>Na delu nepremičnine stoji raztežilnik B-7</t>
  </si>
  <si>
    <t>Raztežilnik B-7 - 35 m2 / 5284 m2</t>
  </si>
  <si>
    <t>KATASTRSKA OBČINA</t>
  </si>
  <si>
    <t>246/11</t>
  </si>
  <si>
    <t>195/18</t>
  </si>
  <si>
    <t>377/8</t>
  </si>
  <si>
    <t>791/2</t>
  </si>
  <si>
    <t>195/10</t>
  </si>
  <si>
    <t>193/6</t>
  </si>
  <si>
    <t>Nepremičnina ne služi javnemu interesu. Nepremičnina predstavlja funkcionalno zemljišče v bivši tovarni Lepenka.</t>
  </si>
  <si>
    <t>242/11</t>
  </si>
  <si>
    <t>Občina zemljišča ne potrebuje. Nepremičnina predstavlja funkcionalno zemljišče k stanovanjskemu objektu.</t>
  </si>
  <si>
    <t>222/11</t>
  </si>
  <si>
    <t>222/12</t>
  </si>
  <si>
    <t>222/13</t>
  </si>
  <si>
    <t>222/14</t>
  </si>
  <si>
    <t>222/15</t>
  </si>
  <si>
    <t>1120/6</t>
  </si>
  <si>
    <t>J.Z.P.</t>
  </si>
  <si>
    <t>N.P. - menjava za 247/21</t>
  </si>
  <si>
    <t>J.Z.P. - javno zbiranje ponudb</t>
  </si>
  <si>
    <t>128/1</t>
  </si>
  <si>
    <t>395/29</t>
  </si>
  <si>
    <t>66/1</t>
  </si>
  <si>
    <t>53/4</t>
  </si>
  <si>
    <t>55/1</t>
  </si>
  <si>
    <t>55/2</t>
  </si>
  <si>
    <t>68/1</t>
  </si>
  <si>
    <t>469/4</t>
  </si>
  <si>
    <t>468/9</t>
  </si>
  <si>
    <t>467/2</t>
  </si>
  <si>
    <t>468/7</t>
  </si>
  <si>
    <t>469/2</t>
  </si>
  <si>
    <t>470/23</t>
  </si>
  <si>
    <t>gozd, stavbno</t>
  </si>
  <si>
    <t>981/17</t>
  </si>
  <si>
    <t>Zemljišča ob cesti JP 928 022 (cesta v Potočnikov graben), prenesena s SKZG. Ni direktnega dostopa z javne ceste.</t>
  </si>
  <si>
    <t xml:space="preserve">SKUPAJ </t>
  </si>
  <si>
    <t>Po nepremičninah poteka kategorizirana občinska cesta LC 428 013 Podljubelj - Blejc -  Matizovec</t>
  </si>
  <si>
    <t>Po nepremičnina potekata kategorizirani občinski cesti JP 928 072</t>
  </si>
  <si>
    <t>Cesta Pinč - brezplačen prenos - cesta se bo v prihodnosti kategorizirala</t>
  </si>
  <si>
    <t>Po nepremičninah poteka cesta JP 928 792 bloki Slap - Lepenka</t>
  </si>
  <si>
    <t>Menjava za parc. št. 996 k.o. Lom pod Storžičem</t>
  </si>
  <si>
    <t>Iz postavke 60225 - odškodnine</t>
  </si>
  <si>
    <t>Po delu nepremičnine poteka kategorizirana občinska cesta JP 928 721 - Cesta Za Mošenikom in Kovaška</t>
  </si>
  <si>
    <t>Menjava za parc. št. 246/11 k.o. Bistrica</t>
  </si>
  <si>
    <t>Nepremičnine predstavljajo javno pot ob trgovskem centru.</t>
  </si>
  <si>
    <t>Brezplačen prenos (menjava za 1120/6 k.o. Bistrica)</t>
  </si>
  <si>
    <t>Po nepremičninah poteka kategorizirana občinska cesta JP 928 493 Paloviče - Leše</t>
  </si>
  <si>
    <t>Po nepremičninah poteka kategorizirana občinska cesta LC 348 071 Brezje - Leše</t>
  </si>
  <si>
    <t>Po nepremičninah poteka pločnik Kovor - Zvirče</t>
  </si>
  <si>
    <t>Nepremičnine ne služijo javnemu interesu. Nepremičnine uporablja lastnik sosednje parcele za dostop do svojih objektov.</t>
  </si>
  <si>
    <t>Nepremičnina ne služi javnemu interesu. Nepremičnina predstavlja funkcionalno zemljišče. Nepremičnina se menja za parc. št. 247/21 k.o. Bistrica po kateri poteka kategorizirana občinska cesta.</t>
  </si>
  <si>
    <t>Nepremičnina ne služi javnemu interesu. Nepremičnina predstavlja funkcionalno zemljišče k stanovanjskemu objektu.</t>
  </si>
  <si>
    <t>2-sobno stanovanje</t>
  </si>
  <si>
    <t>Nepremičnina predstavlja zemljišče pod poslovno stavbo, ki ni v lasti Občine Tržič. S prenosom se le usklajuje zemljiškoknjižno stanje z dejanskim. Nepremičnina se prenese brezplačno, Občina pa v zameno brezplačno prejme nepremičnine parc. št. 222/11, 222/12, 222/13, 222/14 in 222/15 k.o. Bistrica</t>
  </si>
  <si>
    <t>Po nepremičnini poteka kategorizirana občinska cesta JP 928 072 proti naselju Na skalah</t>
  </si>
  <si>
    <t>Po nepremičninah poteka cesta Potarje - Pinč</t>
  </si>
  <si>
    <t>Po nepremičninah potekata kategorizirani občinski cesti LC 428 041 Slap (križišče) - Lom  in JP 928 131 Klanec (Lom novo naselje)</t>
  </si>
  <si>
    <t>Po nepremičnini poteka kategorizirana občinska cesta JP 928 898 naselje Pod Šijo</t>
  </si>
  <si>
    <t>Po nepremičnini poteka kategorizirana občinska cesta LC 428 141 Kovor - Križe</t>
  </si>
  <si>
    <t>Po nepremičninah poteka kategorizirana cesta JP 928 331 Žiganja vas</t>
  </si>
  <si>
    <t>Kovorska cesta 21</t>
  </si>
  <si>
    <t>2144-372-2</t>
  </si>
  <si>
    <t>226/3 k.o. Bistrica</t>
  </si>
  <si>
    <t>Stanovanje je zasedeno in se prodaja na željo najemnice. V primeru prodaje tretji osebi, bo ta poleg kupnine plačal še neamortizirano vrednost lastnih vlaganj najemnici.</t>
  </si>
  <si>
    <t>82/5</t>
  </si>
  <si>
    <t>82/7</t>
  </si>
  <si>
    <t>428/2</t>
  </si>
  <si>
    <t>431/6</t>
  </si>
  <si>
    <t>431/4</t>
  </si>
  <si>
    <t>435/2</t>
  </si>
  <si>
    <t>427/9</t>
  </si>
  <si>
    <t>427/7</t>
  </si>
  <si>
    <t>427/5</t>
  </si>
  <si>
    <t>42/5</t>
  </si>
  <si>
    <t>Po nepremičnini poteka pločnik Kovor - Zvirče</t>
  </si>
  <si>
    <t>968/2</t>
  </si>
  <si>
    <t>402/46</t>
  </si>
  <si>
    <t>402/47</t>
  </si>
  <si>
    <t>402/49</t>
  </si>
  <si>
    <t>155/35</t>
  </si>
  <si>
    <t>155/36</t>
  </si>
  <si>
    <t>Po nepremičninah poteka kategorizirana občiniska cesta LC 428 042 (odcep za Potarje - Pr Tič)</t>
  </si>
  <si>
    <t>Nepremičnine se menjajo za parc. št. 1034/4 k.o. Lom pod Storžičem</t>
  </si>
  <si>
    <t>gozd, kmetijsko</t>
  </si>
  <si>
    <t>690/5</t>
  </si>
  <si>
    <t>690/7</t>
  </si>
  <si>
    <t>33/8</t>
  </si>
  <si>
    <t>86/5</t>
  </si>
  <si>
    <t>618/1</t>
  </si>
  <si>
    <t>619/3</t>
  </si>
  <si>
    <t>kmetijsko, gozd</t>
  </si>
  <si>
    <t>Nepremičnini predstavljata kmetijsko površino, ki ne služi javnemu interesu. Nepremičnini ima zainteresirani kupec trenutno v najemu.</t>
  </si>
  <si>
    <t>251/11</t>
  </si>
  <si>
    <t>251/10</t>
  </si>
  <si>
    <t>460/19</t>
  </si>
  <si>
    <t>981/51</t>
  </si>
  <si>
    <t>Po nepremičnini poteka kategorizirana občinska cesta LC 428 041 Slap (križišče) - Lom - Slaparska vas</t>
  </si>
  <si>
    <t>Menjava za parc. št. 981/49 k.o. Lom pod Storžičem</t>
  </si>
  <si>
    <t>202/21</t>
  </si>
  <si>
    <t>202/22</t>
  </si>
  <si>
    <t>Nepremičnini predstavljata funkcionalno zemljišče.</t>
  </si>
  <si>
    <t>719/20</t>
  </si>
  <si>
    <t>kmetijsko, RCS</t>
  </si>
  <si>
    <t>Po nepremičnini poteka kategorizirana občinska cesta JP 928 076 (cesta mimo tenis igrišča)</t>
  </si>
  <si>
    <t>Menjava za parc. št. 710/5 k.o. Podljubelj</t>
  </si>
  <si>
    <t>710/5</t>
  </si>
  <si>
    <t>297/8</t>
  </si>
  <si>
    <t>STAVBNO</t>
  </si>
  <si>
    <t>KMETIJSKO</t>
  </si>
  <si>
    <t>STANOVANJA</t>
  </si>
  <si>
    <t>POSLOVNI PROSTORI</t>
  </si>
  <si>
    <t>Na nepremičninah leži balinišče na Ravnah (del objekta in funkcionano zemljišče)</t>
  </si>
  <si>
    <t>Na nepremičnini stoji objekt v lasti Avto-moto društva Tržič. Menjava za parc. št. 719/20 k.o. Podljubelj</t>
  </si>
  <si>
    <t>Po nepremičninah poteka kategorizirana občinska cesta JP 928 941 (cesta mimo gasilskega doma)</t>
  </si>
  <si>
    <t>454/2</t>
  </si>
  <si>
    <t>Na nepremičnininah se nahaja deponija. Nepremičnine so v zemljiško-knjižni lasti podjetja Komunala Tržič d.o.o. Ker je občina dolžna graditi gospodarsko javno infrastrukturo (deponija) ter zaradi mešanega lastištva nepremičnin na deponiji  (6 nepremičnin je v lasti OT), se s prenosom navedenih nepremičnin na OT uredi enotno lastništvo nepremičnin na deponiji.</t>
  </si>
  <si>
    <t>455/2</t>
  </si>
  <si>
    <t>457/2</t>
  </si>
  <si>
    <t>458/2</t>
  </si>
  <si>
    <t>459/2</t>
  </si>
  <si>
    <t>460/2</t>
  </si>
  <si>
    <t>461/2</t>
  </si>
  <si>
    <t>583/2</t>
  </si>
  <si>
    <t>456/2</t>
  </si>
  <si>
    <t>Na nepremičnini leži deponija. Potrebno je urediti ZK stanje z dejanskim.</t>
  </si>
  <si>
    <t>234/8</t>
  </si>
  <si>
    <t>363/2</t>
  </si>
  <si>
    <t>292/1</t>
  </si>
  <si>
    <t>292/2</t>
  </si>
  <si>
    <t>87/2</t>
  </si>
  <si>
    <t>87/3</t>
  </si>
  <si>
    <t>stavbno - P</t>
  </si>
  <si>
    <t>245/11</t>
  </si>
  <si>
    <t>246/17</t>
  </si>
  <si>
    <t>246/1</t>
  </si>
  <si>
    <t>246/19</t>
  </si>
  <si>
    <t>202/4</t>
  </si>
  <si>
    <t>234/7</t>
  </si>
  <si>
    <t>235/6</t>
  </si>
  <si>
    <t>981/73</t>
  </si>
  <si>
    <t>981/76</t>
  </si>
  <si>
    <t>166/2</t>
  </si>
  <si>
    <t>165/5</t>
  </si>
  <si>
    <t>165/4</t>
  </si>
  <si>
    <t>566/6</t>
  </si>
  <si>
    <t>2148 - Senično</t>
  </si>
  <si>
    <t>55/5</t>
  </si>
  <si>
    <t>146/2</t>
  </si>
  <si>
    <t>161/4</t>
  </si>
  <si>
    <t>stavbno - R+P</t>
  </si>
  <si>
    <t>161/5</t>
  </si>
  <si>
    <t>161/20</t>
  </si>
  <si>
    <t>1033/8</t>
  </si>
  <si>
    <t>981/16</t>
  </si>
  <si>
    <t>343/6</t>
  </si>
  <si>
    <t>151/26</t>
  </si>
  <si>
    <t>151/41</t>
  </si>
  <si>
    <t>981/20</t>
  </si>
  <si>
    <t>157/6</t>
  </si>
  <si>
    <t>145/2</t>
  </si>
  <si>
    <t>157/5</t>
  </si>
  <si>
    <t>145/3</t>
  </si>
  <si>
    <t>157/2</t>
  </si>
  <si>
    <t>154/3</t>
  </si>
  <si>
    <t>154/1</t>
  </si>
  <si>
    <t>157/1</t>
  </si>
  <si>
    <t>861/39</t>
  </si>
  <si>
    <t>861/25</t>
  </si>
  <si>
    <t>196/2</t>
  </si>
  <si>
    <t>415/13</t>
  </si>
  <si>
    <t>857/12</t>
  </si>
  <si>
    <t>543/16</t>
  </si>
  <si>
    <t>544/15</t>
  </si>
  <si>
    <t>544/17</t>
  </si>
  <si>
    <t>1034/5</t>
  </si>
  <si>
    <t>853/5</t>
  </si>
  <si>
    <t>343/9</t>
  </si>
  <si>
    <t>683/2</t>
  </si>
  <si>
    <t>stavbno - z</t>
  </si>
  <si>
    <t>226/1</t>
  </si>
  <si>
    <t>368/2</t>
  </si>
  <si>
    <t>368/3</t>
  </si>
  <si>
    <t>gozd *ZS</t>
  </si>
  <si>
    <t>stavbno *ZS</t>
  </si>
  <si>
    <t>366/2</t>
  </si>
  <si>
    <t>415/25</t>
  </si>
  <si>
    <t>415/28</t>
  </si>
  <si>
    <t>865/7</t>
  </si>
  <si>
    <t>1032/6</t>
  </si>
  <si>
    <t>100/19</t>
  </si>
  <si>
    <t>75/8</t>
  </si>
  <si>
    <t>981/83</t>
  </si>
  <si>
    <t>stavbno (1037), kmetijsko (996)</t>
  </si>
  <si>
    <t>837/6</t>
  </si>
  <si>
    <t>865/13</t>
  </si>
  <si>
    <t>690/13</t>
  </si>
  <si>
    <t>690/8</t>
  </si>
  <si>
    <t>784/3</t>
  </si>
  <si>
    <t>281/52</t>
  </si>
  <si>
    <t>281/1</t>
  </si>
  <si>
    <t>281/37</t>
  </si>
  <si>
    <t>281/38</t>
  </si>
  <si>
    <t>281/56</t>
  </si>
  <si>
    <t>kmetijsko, stavbno - C</t>
  </si>
  <si>
    <t>del 281/55</t>
  </si>
  <si>
    <t>del 236/26</t>
  </si>
  <si>
    <t>del 981/49 (981/95 in 981/96)</t>
  </si>
  <si>
    <t>DEJANSKA RABA</t>
  </si>
  <si>
    <t>kmetijsko zemljišče, pozidano zemljišče</t>
  </si>
  <si>
    <t>kmetijsko zemljišče</t>
  </si>
  <si>
    <t>pozidano zemljišče</t>
  </si>
  <si>
    <t>Brezplačen prenos</t>
  </si>
  <si>
    <t>Po nepremičnini poteka nekategorizirana cesta</t>
  </si>
  <si>
    <t>gozdno zemljišče, pozidano zemljišče</t>
  </si>
  <si>
    <t>Kupnina je bila poravnana že z odškodnino za služnost</t>
  </si>
  <si>
    <t>gozdno zemljišče</t>
  </si>
  <si>
    <t>Po nepremičninah poteka kategorizirana občinska cesta LC 428 041 Slap (križišče) - Lom - Slaparska vas</t>
  </si>
  <si>
    <t>Na območju nepremičnin je načrtovana izgradnja severnega priključka.</t>
  </si>
  <si>
    <t>Nepremičnini predstavljata vodohran VH Žegnani studenec 2 in dostopno pot</t>
  </si>
  <si>
    <t>kmetijsko zemljišče, gozdno zemljišče, pozidano zemljišče</t>
  </si>
  <si>
    <t>Nepremičnine predstavljajo zemljišča ob kompleksu Gorenjska plaža. Nepremičnini parc. št. 146/2 in 161/4 sta že v solasti Občine Tržič</t>
  </si>
  <si>
    <t>Nepremičnine v naravi predstavljajo kategorizirano občinsko cesto LC 428 141</t>
  </si>
  <si>
    <t>Menjava za parc. št. 690/8 in del 690/4 k.o. Bistrica</t>
  </si>
  <si>
    <t>Menjava za gozdna zemljišča parc. št. 784/3 k.o. Leše in 458/12 k.o. Tržič</t>
  </si>
  <si>
    <t>458/12</t>
  </si>
  <si>
    <t>Po nepremičninah poteka kategorizirana občinska cesta LC 428 151 Leše - Vadiče - Brezje pri Tržiču</t>
  </si>
  <si>
    <t>Menjava za parc. št. 865/7 k.o. Leše</t>
  </si>
  <si>
    <t>Po nepremičnini poteka kategorizirana občinska cesta JP 928 487</t>
  </si>
  <si>
    <t>Menjava za parc. št. 860/8 k.o. Leše</t>
  </si>
  <si>
    <t>Po nepremičninah potekata kategorizirani občinski cesti LZ 428 181 in JP 928 885 (cesti v naselju Loka)</t>
  </si>
  <si>
    <t>Ocenjena vrednost = 21,10 EUR/m2 za stavbno in 10,05 EUR/m2 za kmetijsko zemljišče, pri čemer so lastniki zemljišč že dobili plačana nadomestila za služnost v različnih zneskih, ki se vštejejo v kupnino, kar je upoštevano (odšteto) pri orientacijski vrednosti.</t>
  </si>
  <si>
    <t>Po nepremičnini poteka pločnik ob kategorizirani občinski cesti LC 428 131 (pločnik Kovor - Loka)</t>
  </si>
  <si>
    <t>Po nepremičnini poteka kategorizirana občinska cesta JP 928 854 (Snakovo)</t>
  </si>
  <si>
    <t>Po nepremičnini poteka kategorizirana občinska cesta JP 928 852 (Snakovo)</t>
  </si>
  <si>
    <t>Po nepremičninah poteka kategorizirana občinska cesta LC 428 051 Pristava - Križe</t>
  </si>
  <si>
    <t>Nepremičnine se pridobivajo za potrebe gradnje novega nogometnega igrišča v Križah</t>
  </si>
  <si>
    <t>Iz postavke 50121 - nakup, gradnja in investicijsko vzdrževanje športnih objektov</t>
  </si>
  <si>
    <t>50121 - Nakup, gradnja in investicijsko vzdrževanje športnih objektov</t>
  </si>
  <si>
    <t>Po nepremičnini poteka kategorizirana občinska cesta LC 428 161 Senično - Sp. Vetrno</t>
  </si>
  <si>
    <t>157/3</t>
  </si>
  <si>
    <t>Po nepremičninah poteka kategorizirana občinska cesta JP 928 701 R2-410 - Zg. Vetrno - Gozd</t>
  </si>
  <si>
    <t>Ob izgradnji ceste v vasi Gozd je bilo že plačano za 2.725 m2 zemljišča, kar je upoštevano v izračunani vrednosti (orientacijska vrednost 7,35 EUR/m2 - 2.725 m2 = cca. 2,54 EUR/m2)</t>
  </si>
  <si>
    <t>Po nepremičninah poteka kategorizirana občinska cesta JP 928 373 Retnje - Breg - Žiganja vas</t>
  </si>
  <si>
    <t>Po nepremičnini poteka kategorizirana občinska cesta LC 428 101 Križe - Sebenje - Žiganja vas</t>
  </si>
  <si>
    <t>Po nepremičninah poteka kategorizirana občinska cesta JP 928 331 Žiganja vas</t>
  </si>
  <si>
    <t>Nepremičnini v naravi predstavljata nogometno igrišče v Sebenjah</t>
  </si>
  <si>
    <t>Po nepremičninah poteka kategorizirana občinska cesta LC 428 131 Zvirče - Kovor - Bistrica</t>
  </si>
  <si>
    <t>857/7</t>
  </si>
  <si>
    <t>857/9</t>
  </si>
  <si>
    <t>kmetijsko zemljišče, gozdno zemljišče</t>
  </si>
  <si>
    <t>Nepremičnini ne služita javnemu interesu. Nepremičnini se menjata za parc. št. 402/46, 402/47, 402/49, 155/35, 155/36 k.o. Lom pod Storžičem.</t>
  </si>
  <si>
    <t>del 1034/4</t>
  </si>
  <si>
    <t>Funkcionalno zemljišče k stavbi na naslovu Grahovše 4. Menjava za cesto - parc. št. 981/51 k.o. Lom pod Storžičem. Postopek odmere je v teku.</t>
  </si>
  <si>
    <t>sodna poravnava</t>
  </si>
  <si>
    <t>N.P. - po ZKZ</t>
  </si>
  <si>
    <t>gozdno zemljišče, vodno zemljišče</t>
  </si>
  <si>
    <t>Menjava za parc. št. 146/2, 161/4, 161/5, 161/20 k.o. Bistrica (Gorenjska plaža)</t>
  </si>
  <si>
    <t>Nepremičnina ne služi javnemu interesu. Nepremičnina predstavlja travnik (funkcionalno zemljišče), ki ga uporablja lastnik objekta.</t>
  </si>
  <si>
    <t>Nepremičnini ne služita javnemu interesu. Menjava za parc. št. 690/5 in 690/7 k.o. Bistrica</t>
  </si>
  <si>
    <t>Nepremičnina predstavlja travnik ob cesti in ne služi javnemu interesu. Menjava za parc. št. 87/2 in 87/3 k.o. Leše</t>
  </si>
  <si>
    <t>241/23</t>
  </si>
  <si>
    <t>Nepremičnina ne služi javnemu interesu. Nepremičnina predstavlja del stanovanjskega objekta in funkcionalno zemljišče k temu objektu.</t>
  </si>
  <si>
    <t>S</t>
  </si>
  <si>
    <t>K</t>
  </si>
  <si>
    <t>F</t>
  </si>
  <si>
    <t>P</t>
  </si>
  <si>
    <t>Nepremičnina predstavlja funkcionalno zemljišče (v izmeri 550 m2)</t>
  </si>
  <si>
    <t>del 297/3</t>
  </si>
  <si>
    <t>Ocenjena vrednost vseh nepremičnin je 384.729,90 EUR, nakup pa se izvede v treh fazah, in sicer se vsako leto odkupijo nepremičnine v 1/3 vrednosti, to je 128.243,30 EUR</t>
  </si>
  <si>
    <t>del 628/6 (628/10)</t>
  </si>
  <si>
    <t>Občina je že solastnik v deležu do 1000/13474, kar predstavlja 1000 m2, tako da občina odkupi še 28 m2. Občina Tržič je za solastniški delež že plačala 13.802,00 EUR, ocenjena tržna vrednost parc. št. 292/1 in 292/2 pa je 15.528,28 EUR, tako da občina doplača razliko.</t>
  </si>
  <si>
    <t>OCENA REALIZACIJE V 2015</t>
  </si>
  <si>
    <t>159/1</t>
  </si>
  <si>
    <t>159/5</t>
  </si>
  <si>
    <t>158/2</t>
  </si>
  <si>
    <t>158/3</t>
  </si>
  <si>
    <t>866/2</t>
  </si>
  <si>
    <t>Menjava za parc. št. 197/4, 159/1, 159/5, 158/2, 158/3, 33/5, 33/8 k.o. Leše, po katerih poteka občinska cesta</t>
  </si>
  <si>
    <t>Menjava za parc. št. 866/2 k.o. Leše</t>
  </si>
  <si>
    <t>449/8</t>
  </si>
  <si>
    <t>Po nepremičnini poteka kategorizirana občinska cesta JP 928 392</t>
  </si>
  <si>
    <t>Odkupuje se solastninski delež do 1/18</t>
  </si>
  <si>
    <t>136 - Melinci</t>
  </si>
  <si>
    <t>2062/1</t>
  </si>
  <si>
    <t>2062/2</t>
  </si>
  <si>
    <t>Nepremičnine ne služijo javnemu interesu. Nepremičnine predstavljajo kmetijsko zemljišče, ki ga je Občina Tržič v letu 2014 pridobila v zapuščinskem postopku.</t>
  </si>
  <si>
    <t>861/10
(del 861/2)</t>
  </si>
  <si>
    <t>Nepremičnina ne služi javnemu interesu. Nepremičnina predstavlja kmetijsko zemljišče, ki ga je občina pridobila v zapuščinskem posotpku. Prodaja se solastniški delež do 1/3.</t>
  </si>
  <si>
    <t>del 628/6 (628/9)</t>
  </si>
  <si>
    <t>Pristavška cesta 14</t>
  </si>
  <si>
    <t>2147-184-5</t>
  </si>
  <si>
    <t>515/1 k.o. Križe</t>
  </si>
  <si>
    <t>1-sobno stanovanje</t>
  </si>
  <si>
    <t xml:space="preserve">Stanovanje je popolnoma dotrajano, stroški obnove stanovanja pa presegajo ocenjeno vrednost stanovanja. </t>
  </si>
  <si>
    <t>981/48</t>
  </si>
  <si>
    <t>Nepremičnina predstavlja funkcionalno zemljišče in dostop do zasebnega objekta.</t>
  </si>
  <si>
    <t>del 847/4 (847/6)</t>
  </si>
  <si>
    <t>110/124</t>
  </si>
  <si>
    <t>Nepremičnina ne služi javnemu interesu. Na zemljišču ima fizična oseba postavljen enostaven objekt.</t>
  </si>
  <si>
    <t>TABELA 1:  NAČRT RAZPOLAGANJA Z NEPREMIČNIM PREMOŽENJEM OBČINE TRŽIČ ZA LETO 2015 - 1. dopolnitev (čistopis)</t>
  </si>
  <si>
    <t>TABELA 2:  NAČRT PRIDOBIVANJA NEPREMIČNEGA PREMOŽENJA OBČINE TRŽIČ ZA LETO 2015 - 1. dopolnitev (čistopis)</t>
  </si>
</sst>
</file>

<file path=xl/styles.xml><?xml version="1.0" encoding="utf-8"?>
<styleSheet xmlns="http://schemas.openxmlformats.org/spreadsheetml/2006/main">
  <numFmts count="2">
    <numFmt numFmtId="164" formatCode="#,##0.00\ _S_I_T"/>
    <numFmt numFmtId="165" formatCode="#,##0.00\ _€"/>
  </numFmts>
  <fonts count="7"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85">
    <xf numFmtId="0" fontId="0" fillId="0" borderId="0" xfId="0"/>
    <xf numFmtId="0" fontId="1" fillId="0" borderId="0" xfId="0" applyFont="1" applyFill="1" applyAlignment="1">
      <alignment wrapText="1"/>
    </xf>
    <xf numFmtId="0" fontId="2" fillId="2" borderId="4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justify"/>
    </xf>
    <xf numFmtId="0" fontId="3" fillId="0" borderId="0" xfId="0" applyFont="1" applyFill="1" applyBorder="1"/>
    <xf numFmtId="0" fontId="3" fillId="0" borderId="0" xfId="0" applyFont="1" applyFill="1"/>
    <xf numFmtId="0" fontId="3" fillId="0" borderId="0" xfId="0" applyFont="1"/>
    <xf numFmtId="0" fontId="3" fillId="0" borderId="0" xfId="0" applyFont="1" applyAlignment="1">
      <alignment horizontal="right" inden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 indent="2"/>
    </xf>
    <xf numFmtId="0" fontId="3" fillId="0" borderId="0" xfId="0" applyFont="1" applyAlignment="1">
      <alignment horizontal="justify"/>
    </xf>
    <xf numFmtId="0" fontId="3" fillId="0" borderId="0" xfId="0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 indent="1"/>
    </xf>
    <xf numFmtId="0" fontId="0" fillId="0" borderId="0" xfId="0" applyFill="1" applyBorder="1"/>
    <xf numFmtId="0" fontId="0" fillId="0" borderId="0" xfId="0" applyFont="1" applyFill="1" applyBorder="1"/>
    <xf numFmtId="0" fontId="0" fillId="0" borderId="0" xfId="0" applyFont="1"/>
    <xf numFmtId="0" fontId="2" fillId="0" borderId="0" xfId="0" applyFont="1" applyFill="1" applyAlignment="1">
      <alignment horizontal="right" indent="1"/>
    </xf>
    <xf numFmtId="165" fontId="2" fillId="0" borderId="4" xfId="0" applyNumberFormat="1" applyFont="1" applyFill="1" applyBorder="1" applyAlignment="1">
      <alignment horizontal="right" indent="2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 wrapText="1" inden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right" wrapText="1" indent="2"/>
    </xf>
    <xf numFmtId="0" fontId="0" fillId="0" borderId="0" xfId="0" applyFont="1" applyFill="1" applyBorder="1" applyAlignment="1">
      <alignment horizontal="justify" wrapText="1"/>
    </xf>
    <xf numFmtId="0" fontId="0" fillId="0" borderId="0" xfId="0" applyFont="1" applyFill="1"/>
    <xf numFmtId="165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justify"/>
    </xf>
    <xf numFmtId="0" fontId="5" fillId="0" borderId="0" xfId="0" applyFont="1" applyFill="1" applyAlignment="1">
      <alignment horizontal="justify"/>
    </xf>
    <xf numFmtId="4" fontId="0" fillId="0" borderId="0" xfId="0" applyNumberFormat="1" applyFont="1" applyFill="1" applyBorder="1" applyAlignment="1">
      <alignment horizontal="justify"/>
    </xf>
    <xf numFmtId="0" fontId="3" fillId="0" borderId="0" xfId="0" applyFont="1" applyFill="1" applyAlignment="1">
      <alignment horizontal="center"/>
    </xf>
    <xf numFmtId="165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/>
    <xf numFmtId="0" fontId="2" fillId="0" borderId="0" xfId="0" applyFont="1" applyFill="1" applyBorder="1"/>
    <xf numFmtId="0" fontId="2" fillId="0" borderId="0" xfId="0" applyFont="1" applyFill="1" applyBorder="1" applyAlignment="1"/>
    <xf numFmtId="0" fontId="0" fillId="0" borderId="0" xfId="0" applyFont="1" applyBorder="1" applyAlignment="1"/>
    <xf numFmtId="0" fontId="0" fillId="0" borderId="0" xfId="0" applyFont="1" applyBorder="1"/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left" wrapText="1"/>
    </xf>
    <xf numFmtId="0" fontId="0" fillId="2" borderId="20" xfId="0" applyFont="1" applyFill="1" applyBorder="1" applyAlignment="1">
      <alignment wrapText="1"/>
    </xf>
    <xf numFmtId="0" fontId="0" fillId="2" borderId="20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/>
    <xf numFmtId="0" fontId="2" fillId="0" borderId="0" xfId="0" applyFont="1"/>
    <xf numFmtId="0" fontId="3" fillId="0" borderId="0" xfId="0" applyFont="1" applyFill="1" applyBorder="1" applyAlignment="1">
      <alignment horizontal="right" indent="1"/>
    </xf>
    <xf numFmtId="0" fontId="3" fillId="0" borderId="0" xfId="0" applyFont="1" applyFill="1" applyBorder="1" applyAlignment="1">
      <alignment horizontal="right" indent="2"/>
    </xf>
    <xf numFmtId="0" fontId="3" fillId="0" borderId="0" xfId="0" applyFont="1" applyFill="1" applyBorder="1" applyAlignment="1">
      <alignment horizontal="justify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 indent="1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right" wrapText="1" indent="1"/>
    </xf>
    <xf numFmtId="165" fontId="3" fillId="0" borderId="0" xfId="0" applyNumberFormat="1" applyFont="1" applyFill="1" applyBorder="1" applyAlignment="1">
      <alignment horizontal="right" indent="1"/>
    </xf>
    <xf numFmtId="165" fontId="2" fillId="0" borderId="0" xfId="0" applyNumberFormat="1" applyFont="1" applyFill="1" applyBorder="1" applyAlignment="1">
      <alignment horizontal="right" indent="2"/>
    </xf>
    <xf numFmtId="0" fontId="3" fillId="0" borderId="0" xfId="0" applyFont="1" applyFill="1" applyAlignment="1">
      <alignment horizontal="right" indent="1"/>
    </xf>
    <xf numFmtId="0" fontId="3" fillId="0" borderId="0" xfId="0" applyFont="1" applyFill="1" applyAlignment="1">
      <alignment horizontal="justify"/>
    </xf>
    <xf numFmtId="0" fontId="3" fillId="0" borderId="0" xfId="0" applyFont="1" applyFill="1" applyAlignment="1">
      <alignment horizontal="right" indent="2"/>
    </xf>
    <xf numFmtId="0" fontId="0" fillId="0" borderId="0" xfId="0" applyFont="1" applyFill="1" applyBorder="1" applyAlignment="1">
      <alignment horizontal="justify"/>
    </xf>
    <xf numFmtId="0" fontId="0" fillId="0" borderId="0" xfId="0" applyFont="1" applyFill="1" applyBorder="1" applyAlignment="1">
      <alignment horizontal="right" indent="2"/>
    </xf>
    <xf numFmtId="0" fontId="0" fillId="0" borderId="0" xfId="0" applyNumberFormat="1" applyFont="1" applyFill="1" applyBorder="1" applyAlignment="1">
      <alignment horizontal="left"/>
    </xf>
    <xf numFmtId="0" fontId="0" fillId="2" borderId="20" xfId="0" applyNumberFormat="1" applyFont="1" applyFill="1" applyBorder="1" applyAlignment="1">
      <alignment horizontal="left" wrapText="1"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Fill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wrapText="1"/>
    </xf>
    <xf numFmtId="0" fontId="0" fillId="2" borderId="20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/>
    </xf>
    <xf numFmtId="164" fontId="2" fillId="2" borderId="11" xfId="0" applyNumberFormat="1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2" fillId="0" borderId="7" xfId="0" applyNumberFormat="1" applyFont="1" applyFill="1" applyBorder="1" applyAlignment="1">
      <alignment horizontal="right" indent="2"/>
    </xf>
    <xf numFmtId="165" fontId="2" fillId="0" borderId="39" xfId="0" applyNumberFormat="1" applyFont="1" applyFill="1" applyBorder="1"/>
    <xf numFmtId="0" fontId="2" fillId="3" borderId="3" xfId="0" applyFont="1" applyFill="1" applyBorder="1" applyAlignment="1">
      <alignment horizontal="left" vertical="justify" wrapText="1"/>
    </xf>
    <xf numFmtId="0" fontId="0" fillId="3" borderId="24" xfId="0" applyFont="1" applyFill="1" applyBorder="1" applyAlignment="1">
      <alignment horizontal="center" wrapText="1"/>
    </xf>
    <xf numFmtId="0" fontId="0" fillId="3" borderId="33" xfId="0" applyFill="1" applyBorder="1" applyAlignment="1">
      <alignment horizontal="center" wrapText="1"/>
    </xf>
    <xf numFmtId="1" fontId="0" fillId="3" borderId="33" xfId="0" applyNumberFormat="1" applyFont="1" applyFill="1" applyBorder="1" applyAlignment="1">
      <alignment horizontal="center" wrapText="1"/>
    </xf>
    <xf numFmtId="0" fontId="0" fillId="3" borderId="33" xfId="0" applyFont="1" applyFill="1" applyBorder="1" applyAlignment="1">
      <alignment horizontal="center" wrapText="1"/>
    </xf>
    <xf numFmtId="165" fontId="0" fillId="3" borderId="33" xfId="0" applyNumberFormat="1" applyFont="1" applyFill="1" applyBorder="1" applyAlignment="1">
      <alignment horizontal="right"/>
    </xf>
    <xf numFmtId="165" fontId="0" fillId="3" borderId="24" xfId="0" applyNumberFormat="1" applyFont="1" applyFill="1" applyBorder="1" applyAlignment="1">
      <alignment horizontal="right"/>
    </xf>
    <xf numFmtId="0" fontId="0" fillId="3" borderId="33" xfId="0" applyNumberFormat="1" applyFont="1" applyFill="1" applyBorder="1" applyAlignment="1">
      <alignment horizontal="left"/>
    </xf>
    <xf numFmtId="0" fontId="2" fillId="3" borderId="28" xfId="0" applyFont="1" applyFill="1" applyBorder="1" applyAlignment="1">
      <alignment horizontal="center" vertical="justify" wrapText="1"/>
    </xf>
    <xf numFmtId="0" fontId="2" fillId="3" borderId="28" xfId="0" applyFont="1" applyFill="1" applyBorder="1" applyAlignment="1">
      <alignment horizontal="center" vertical="justify"/>
    </xf>
    <xf numFmtId="0" fontId="0" fillId="3" borderId="24" xfId="0" applyFont="1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1" fontId="0" fillId="3" borderId="33" xfId="0" applyNumberFormat="1" applyFont="1" applyFill="1" applyBorder="1" applyAlignment="1">
      <alignment horizontal="center"/>
    </xf>
    <xf numFmtId="0" fontId="0" fillId="3" borderId="33" xfId="0" applyFont="1" applyFill="1" applyBorder="1" applyAlignment="1">
      <alignment horizontal="center"/>
    </xf>
    <xf numFmtId="0" fontId="0" fillId="3" borderId="26" xfId="0" applyFont="1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1" fontId="0" fillId="3" borderId="34" xfId="0" applyNumberFormat="1" applyFont="1" applyFill="1" applyBorder="1" applyAlignment="1">
      <alignment horizontal="center"/>
    </xf>
    <xf numFmtId="0" fontId="0" fillId="3" borderId="34" xfId="0" applyFont="1" applyFill="1" applyBorder="1" applyAlignment="1">
      <alignment horizontal="center"/>
    </xf>
    <xf numFmtId="165" fontId="0" fillId="3" borderId="34" xfId="0" applyNumberFormat="1" applyFont="1" applyFill="1" applyBorder="1" applyAlignment="1">
      <alignment horizontal="right"/>
    </xf>
    <xf numFmtId="165" fontId="0" fillId="3" borderId="26" xfId="0" applyNumberFormat="1" applyFont="1" applyFill="1" applyBorder="1" applyAlignment="1">
      <alignment horizontal="right"/>
    </xf>
    <xf numFmtId="0" fontId="0" fillId="3" borderId="34" xfId="0" applyNumberFormat="1" applyFont="1" applyFill="1" applyBorder="1" applyAlignment="1">
      <alignment horizontal="left"/>
    </xf>
    <xf numFmtId="0" fontId="0" fillId="3" borderId="9" xfId="0" applyFont="1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1" fontId="0" fillId="3" borderId="29" xfId="0" applyNumberFormat="1" applyFont="1" applyFill="1" applyBorder="1" applyAlignment="1">
      <alignment horizontal="center"/>
    </xf>
    <xf numFmtId="0" fontId="0" fillId="3" borderId="29" xfId="0" applyFont="1" applyFill="1" applyBorder="1" applyAlignment="1">
      <alignment horizontal="center"/>
    </xf>
    <xf numFmtId="165" fontId="0" fillId="3" borderId="29" xfId="0" applyNumberFormat="1" applyFont="1" applyFill="1" applyBorder="1" applyAlignment="1">
      <alignment horizontal="right"/>
    </xf>
    <xf numFmtId="165" fontId="0" fillId="3" borderId="9" xfId="0" applyNumberFormat="1" applyFont="1" applyFill="1" applyBorder="1" applyAlignment="1">
      <alignment horizontal="right"/>
    </xf>
    <xf numFmtId="0" fontId="0" fillId="3" borderId="29" xfId="0" applyNumberFormat="1" applyFont="1" applyFill="1" applyBorder="1" applyAlignment="1">
      <alignment horizontal="left"/>
    </xf>
    <xf numFmtId="0" fontId="0" fillId="3" borderId="39" xfId="0" applyFont="1" applyFill="1" applyBorder="1" applyAlignment="1">
      <alignment horizontal="left"/>
    </xf>
    <xf numFmtId="165" fontId="0" fillId="3" borderId="30" xfId="0" applyNumberFormat="1" applyFont="1" applyFill="1" applyBorder="1" applyAlignment="1">
      <alignment horizontal="right"/>
    </xf>
    <xf numFmtId="0" fontId="0" fillId="3" borderId="32" xfId="0" applyNumberFormat="1" applyFont="1" applyFill="1" applyBorder="1" applyAlignment="1">
      <alignment horizontal="left"/>
    </xf>
    <xf numFmtId="0" fontId="0" fillId="3" borderId="40" xfId="0" applyFont="1" applyFill="1" applyBorder="1" applyAlignment="1">
      <alignment horizontal="left"/>
    </xf>
    <xf numFmtId="0" fontId="2" fillId="3" borderId="28" xfId="0" applyFont="1" applyFill="1" applyBorder="1" applyAlignment="1">
      <alignment vertical="top"/>
    </xf>
    <xf numFmtId="1" fontId="0" fillId="3" borderId="26" xfId="0" applyNumberFormat="1" applyFont="1" applyFill="1" applyBorder="1" applyAlignment="1">
      <alignment horizontal="center"/>
    </xf>
    <xf numFmtId="0" fontId="0" fillId="3" borderId="30" xfId="0" applyFont="1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1" fontId="0" fillId="3" borderId="30" xfId="0" applyNumberFormat="1" applyFont="1" applyFill="1" applyBorder="1" applyAlignment="1">
      <alignment horizontal="center"/>
    </xf>
    <xf numFmtId="0" fontId="0" fillId="3" borderId="41" xfId="0" applyFont="1" applyFill="1" applyBorder="1" applyAlignment="1">
      <alignment horizontal="left"/>
    </xf>
    <xf numFmtId="0" fontId="0" fillId="3" borderId="26" xfId="0" applyFill="1" applyBorder="1" applyAlignment="1">
      <alignment horizontal="center"/>
    </xf>
    <xf numFmtId="0" fontId="0" fillId="3" borderId="42" xfId="0" applyFont="1" applyFill="1" applyBorder="1" applyAlignment="1">
      <alignment horizontal="left"/>
    </xf>
    <xf numFmtId="0" fontId="2" fillId="3" borderId="28" xfId="0" applyFont="1" applyFill="1" applyBorder="1" applyAlignment="1">
      <alignment horizontal="center" vertical="top"/>
    </xf>
    <xf numFmtId="0" fontId="0" fillId="3" borderId="9" xfId="0" applyFill="1" applyBorder="1" applyAlignment="1">
      <alignment horizontal="center"/>
    </xf>
    <xf numFmtId="1" fontId="0" fillId="3" borderId="9" xfId="0" applyNumberFormat="1" applyFont="1" applyFill="1" applyBorder="1" applyAlignment="1">
      <alignment horizontal="center"/>
    </xf>
    <xf numFmtId="0" fontId="0" fillId="3" borderId="9" xfId="0" applyNumberFormat="1" applyFont="1" applyFill="1" applyBorder="1" applyAlignment="1">
      <alignment horizontal="left"/>
    </xf>
    <xf numFmtId="0" fontId="0" fillId="3" borderId="43" xfId="0" applyFont="1" applyFill="1" applyBorder="1" applyAlignment="1">
      <alignment horizontal="left"/>
    </xf>
    <xf numFmtId="0" fontId="0" fillId="3" borderId="39" xfId="0" applyFill="1" applyBorder="1" applyAlignment="1">
      <alignment vertical="center" wrapText="1"/>
    </xf>
    <xf numFmtId="0" fontId="0" fillId="3" borderId="28" xfId="0" applyFont="1" applyFill="1" applyBorder="1" applyAlignment="1">
      <alignment horizontal="center" vertical="top"/>
    </xf>
    <xf numFmtId="0" fontId="0" fillId="3" borderId="47" xfId="0" applyFont="1" applyFill="1" applyBorder="1" applyAlignment="1">
      <alignment horizontal="center"/>
    </xf>
    <xf numFmtId="0" fontId="0" fillId="3" borderId="9" xfId="0" applyFill="1" applyBorder="1" applyAlignment="1">
      <alignment horizontal="center" wrapText="1"/>
    </xf>
    <xf numFmtId="0" fontId="0" fillId="3" borderId="9" xfId="0" applyFont="1" applyFill="1" applyBorder="1" applyAlignment="1">
      <alignment horizontal="left" vertical="center" wrapText="1"/>
    </xf>
    <xf numFmtId="0" fontId="0" fillId="3" borderId="39" xfId="0" applyFont="1" applyFill="1" applyBorder="1" applyAlignment="1">
      <alignment horizontal="left" vertical="center" wrapText="1"/>
    </xf>
    <xf numFmtId="0" fontId="0" fillId="3" borderId="48" xfId="0" applyFont="1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1" fontId="0" fillId="3" borderId="24" xfId="0" applyNumberFormat="1" applyFont="1" applyFill="1" applyBorder="1" applyAlignment="1">
      <alignment horizontal="center"/>
    </xf>
    <xf numFmtId="0" fontId="0" fillId="3" borderId="24" xfId="0" applyNumberFormat="1" applyFont="1" applyFill="1" applyBorder="1" applyAlignment="1">
      <alignment horizontal="left"/>
    </xf>
    <xf numFmtId="0" fontId="2" fillId="3" borderId="36" xfId="0" applyFont="1" applyFill="1" applyBorder="1" applyAlignment="1">
      <alignment horizontal="center" vertical="top"/>
    </xf>
    <xf numFmtId="0" fontId="0" fillId="3" borderId="49" xfId="0" applyFont="1" applyFill="1" applyBorder="1" applyAlignment="1">
      <alignment horizontal="center"/>
    </xf>
    <xf numFmtId="0" fontId="0" fillId="3" borderId="10" xfId="0" applyFill="1" applyBorder="1" applyAlignment="1">
      <alignment horizontal="center" wrapText="1"/>
    </xf>
    <xf numFmtId="1" fontId="0" fillId="3" borderId="10" xfId="0" applyNumberFormat="1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165" fontId="0" fillId="3" borderId="50" xfId="0" applyNumberFormat="1" applyFont="1" applyFill="1" applyBorder="1" applyAlignment="1">
      <alignment horizontal="right"/>
    </xf>
    <xf numFmtId="165" fontId="0" fillId="3" borderId="10" xfId="0" applyNumberFormat="1" applyFont="1" applyFill="1" applyBorder="1" applyAlignment="1">
      <alignment horizontal="right"/>
    </xf>
    <xf numFmtId="0" fontId="0" fillId="3" borderId="10" xfId="0" applyNumberFormat="1" applyFont="1" applyFill="1" applyBorder="1" applyAlignment="1">
      <alignment horizontal="left"/>
    </xf>
    <xf numFmtId="0" fontId="2" fillId="3" borderId="28" xfId="0" applyFont="1" applyFill="1" applyBorder="1" applyAlignment="1">
      <alignment horizontal="left" vertical="top" wrapText="1"/>
    </xf>
    <xf numFmtId="0" fontId="0" fillId="3" borderId="54" xfId="0" applyNumberFormat="1" applyFont="1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1" fontId="0" fillId="3" borderId="22" xfId="0" applyNumberFormat="1" applyFont="1" applyFill="1" applyBorder="1" applyAlignment="1">
      <alignment horizontal="center"/>
    </xf>
    <xf numFmtId="164" fontId="0" fillId="3" borderId="23" xfId="0" applyNumberFormat="1" applyFont="1" applyFill="1" applyBorder="1" applyAlignment="1">
      <alignment horizontal="center"/>
    </xf>
    <xf numFmtId="165" fontId="0" fillId="3" borderId="22" xfId="0" applyNumberFormat="1" applyFont="1" applyFill="1" applyBorder="1" applyAlignment="1">
      <alignment horizontal="right"/>
    </xf>
    <xf numFmtId="0" fontId="0" fillId="3" borderId="22" xfId="0" applyNumberFormat="1" applyFont="1" applyFill="1" applyBorder="1" applyAlignment="1">
      <alignment horizontal="left"/>
    </xf>
    <xf numFmtId="0" fontId="0" fillId="3" borderId="48" xfId="0" applyNumberFormat="1" applyFont="1" applyFill="1" applyBorder="1" applyAlignment="1">
      <alignment horizontal="center"/>
    </xf>
    <xf numFmtId="164" fontId="0" fillId="3" borderId="24" xfId="0" applyNumberFormat="1" applyFont="1" applyFill="1" applyBorder="1" applyAlignment="1">
      <alignment horizontal="center"/>
    </xf>
    <xf numFmtId="0" fontId="0" fillId="3" borderId="52" xfId="0" applyFont="1" applyFill="1" applyBorder="1" applyAlignment="1">
      <alignment horizontal="center"/>
    </xf>
    <xf numFmtId="0" fontId="0" fillId="3" borderId="34" xfId="0" applyFill="1" applyBorder="1" applyAlignment="1">
      <alignment horizontal="center" wrapText="1"/>
    </xf>
    <xf numFmtId="0" fontId="0" fillId="3" borderId="29" xfId="0" applyFill="1" applyBorder="1" applyAlignment="1">
      <alignment horizontal="center" wrapText="1"/>
    </xf>
    <xf numFmtId="0" fontId="0" fillId="3" borderId="43" xfId="0" applyFont="1" applyFill="1" applyBorder="1" applyAlignment="1">
      <alignment horizontal="left" vertical="center" wrapText="1"/>
    </xf>
    <xf numFmtId="0" fontId="0" fillId="3" borderId="17" xfId="0" applyFont="1" applyFill="1" applyBorder="1" applyAlignment="1">
      <alignment horizontal="center"/>
    </xf>
    <xf numFmtId="0" fontId="0" fillId="3" borderId="9" xfId="0" applyNumberFormat="1" applyFill="1" applyBorder="1" applyAlignment="1">
      <alignment horizontal="left"/>
    </xf>
    <xf numFmtId="0" fontId="0" fillId="3" borderId="43" xfId="0" applyFont="1" applyFill="1" applyBorder="1" applyAlignment="1">
      <alignment horizontal="left" vertical="center"/>
    </xf>
    <xf numFmtId="0" fontId="0" fillId="3" borderId="51" xfId="0" applyFont="1" applyFill="1" applyBorder="1" applyAlignment="1">
      <alignment horizontal="center"/>
    </xf>
    <xf numFmtId="0" fontId="0" fillId="3" borderId="30" xfId="0" applyNumberFormat="1" applyFont="1" applyFill="1" applyBorder="1" applyAlignment="1">
      <alignment horizontal="left"/>
    </xf>
    <xf numFmtId="0" fontId="0" fillId="3" borderId="26" xfId="0" applyNumberFormat="1" applyFont="1" applyFill="1" applyBorder="1" applyAlignment="1">
      <alignment horizontal="left"/>
    </xf>
    <xf numFmtId="0" fontId="0" fillId="3" borderId="29" xfId="0" applyFont="1" applyFill="1" applyBorder="1" applyAlignment="1">
      <alignment horizontal="left" vertical="center" wrapText="1"/>
    </xf>
    <xf numFmtId="0" fontId="0" fillId="3" borderId="29" xfId="0" applyNumberFormat="1" applyFill="1" applyBorder="1" applyAlignment="1">
      <alignment horizontal="left"/>
    </xf>
    <xf numFmtId="0" fontId="0" fillId="3" borderId="52" xfId="0" applyFont="1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165" fontId="0" fillId="3" borderId="29" xfId="0" applyNumberFormat="1" applyFill="1" applyBorder="1" applyAlignment="1">
      <alignment horizontal="left" vertical="center" wrapText="1"/>
    </xf>
    <xf numFmtId="0" fontId="0" fillId="3" borderId="29" xfId="0" applyNumberFormat="1" applyFont="1" applyFill="1" applyBorder="1" applyAlignment="1">
      <alignment horizontal="left" vertical="center" shrinkToFit="1"/>
    </xf>
    <xf numFmtId="165" fontId="0" fillId="3" borderId="43" xfId="0" applyNumberFormat="1" applyFont="1" applyFill="1" applyBorder="1" applyAlignment="1">
      <alignment horizontal="center" vertical="center" wrapText="1"/>
    </xf>
    <xf numFmtId="0" fontId="0" fillId="3" borderId="33" xfId="0" applyNumberFormat="1" applyFont="1" applyFill="1" applyBorder="1" applyAlignment="1">
      <alignment horizontal="left" vertical="center" shrinkToFit="1"/>
    </xf>
    <xf numFmtId="0" fontId="0" fillId="3" borderId="34" xfId="0" applyNumberFormat="1" applyFont="1" applyFill="1" applyBorder="1" applyAlignment="1">
      <alignment horizontal="left" vertical="center" shrinkToFit="1"/>
    </xf>
    <xf numFmtId="165" fontId="0" fillId="3" borderId="39" xfId="0" applyNumberFormat="1" applyFont="1" applyFill="1" applyBorder="1" applyAlignment="1">
      <alignment horizontal="center" vertical="center" wrapText="1"/>
    </xf>
    <xf numFmtId="165" fontId="2" fillId="3" borderId="36" xfId="0" applyNumberFormat="1" applyFont="1" applyFill="1" applyBorder="1" applyAlignment="1">
      <alignment vertical="top"/>
    </xf>
    <xf numFmtId="0" fontId="0" fillId="3" borderId="46" xfId="0" applyFont="1" applyFill="1" applyBorder="1" applyAlignment="1">
      <alignment horizontal="center"/>
    </xf>
    <xf numFmtId="0" fontId="0" fillId="3" borderId="45" xfId="0" applyFill="1" applyBorder="1" applyAlignment="1">
      <alignment horizontal="center"/>
    </xf>
    <xf numFmtId="1" fontId="0" fillId="3" borderId="45" xfId="0" applyNumberFormat="1" applyFont="1" applyFill="1" applyBorder="1" applyAlignment="1">
      <alignment horizontal="center"/>
    </xf>
    <xf numFmtId="0" fontId="0" fillId="3" borderId="45" xfId="0" applyFont="1" applyFill="1" applyBorder="1" applyAlignment="1">
      <alignment horizontal="center"/>
    </xf>
    <xf numFmtId="165" fontId="0" fillId="3" borderId="45" xfId="0" applyNumberFormat="1" applyFont="1" applyFill="1" applyBorder="1" applyAlignment="1">
      <alignment horizontal="right"/>
    </xf>
    <xf numFmtId="0" fontId="0" fillId="3" borderId="8" xfId="0" applyNumberFormat="1" applyFont="1" applyFill="1" applyBorder="1" applyAlignment="1">
      <alignment horizontal="left" vertical="center" shrinkToFit="1"/>
    </xf>
    <xf numFmtId="165" fontId="0" fillId="3" borderId="57" xfId="0" applyNumberFormat="1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left" vertical="top"/>
    </xf>
    <xf numFmtId="0" fontId="0" fillId="3" borderId="53" xfId="0" applyFont="1" applyFill="1" applyBorder="1" applyAlignment="1">
      <alignment horizontal="center"/>
    </xf>
    <xf numFmtId="0" fontId="0" fillId="3" borderId="55" xfId="0" applyFill="1" applyBorder="1" applyAlignment="1">
      <alignment horizontal="center"/>
    </xf>
    <xf numFmtId="1" fontId="0" fillId="3" borderId="55" xfId="0" applyNumberFormat="1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165" fontId="0" fillId="3" borderId="56" xfId="0" applyNumberFormat="1" applyFont="1" applyFill="1" applyBorder="1" applyAlignment="1">
      <alignment horizontal="right"/>
    </xf>
    <xf numFmtId="165" fontId="0" fillId="3" borderId="56" xfId="0" applyNumberFormat="1" applyFont="1" applyFill="1" applyBorder="1" applyAlignment="1">
      <alignment horizontal="left" vertical="center" wrapText="1"/>
    </xf>
    <xf numFmtId="0" fontId="0" fillId="3" borderId="56" xfId="0" applyNumberFormat="1" applyFont="1" applyFill="1" applyBorder="1" applyAlignment="1">
      <alignment horizontal="left" shrinkToFit="1"/>
    </xf>
    <xf numFmtId="165" fontId="0" fillId="3" borderId="58" xfId="0" applyNumberFormat="1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/>
    </xf>
    <xf numFmtId="1" fontId="0" fillId="3" borderId="32" xfId="0" applyNumberFormat="1" applyFont="1" applyFill="1" applyBorder="1" applyAlignment="1">
      <alignment horizontal="center"/>
    </xf>
    <xf numFmtId="165" fontId="0" fillId="3" borderId="32" xfId="0" applyNumberFormat="1" applyFont="1" applyFill="1" applyBorder="1" applyAlignment="1">
      <alignment horizontal="right"/>
    </xf>
    <xf numFmtId="0" fontId="0" fillId="3" borderId="0" xfId="0" applyNumberFormat="1" applyFont="1" applyFill="1" applyBorder="1" applyAlignment="1">
      <alignment horizontal="left"/>
    </xf>
    <xf numFmtId="0" fontId="0" fillId="3" borderId="31" xfId="0" applyFill="1" applyBorder="1" applyAlignment="1">
      <alignment horizontal="center"/>
    </xf>
    <xf numFmtId="0" fontId="0" fillId="3" borderId="31" xfId="0" applyNumberFormat="1" applyFont="1" applyFill="1" applyBorder="1" applyAlignment="1">
      <alignment horizontal="left"/>
    </xf>
    <xf numFmtId="0" fontId="0" fillId="3" borderId="32" xfId="0" applyFill="1" applyBorder="1" applyAlignment="1">
      <alignment horizontal="center"/>
    </xf>
    <xf numFmtId="0" fontId="0" fillId="3" borderId="32" xfId="0" applyFont="1" applyFill="1" applyBorder="1" applyAlignment="1">
      <alignment horizontal="center"/>
    </xf>
    <xf numFmtId="0" fontId="2" fillId="3" borderId="36" xfId="0" applyFont="1" applyFill="1" applyBorder="1" applyAlignment="1">
      <alignment horizontal="center" vertical="justify"/>
    </xf>
    <xf numFmtId="0" fontId="0" fillId="3" borderId="50" xfId="0" applyFill="1" applyBorder="1" applyAlignment="1">
      <alignment horizontal="center"/>
    </xf>
    <xf numFmtId="1" fontId="0" fillId="3" borderId="50" xfId="0" applyNumberFormat="1" applyFont="1" applyFill="1" applyBorder="1" applyAlignment="1">
      <alignment horizontal="center"/>
    </xf>
    <xf numFmtId="0" fontId="0" fillId="3" borderId="50" xfId="0" applyFont="1" applyFill="1" applyBorder="1" applyAlignment="1">
      <alignment horizontal="center"/>
    </xf>
    <xf numFmtId="0" fontId="0" fillId="3" borderId="50" xfId="0" applyNumberFormat="1" applyFont="1" applyFill="1" applyBorder="1" applyAlignment="1">
      <alignment horizontal="left"/>
    </xf>
    <xf numFmtId="0" fontId="2" fillId="3" borderId="28" xfId="0" applyFont="1" applyFill="1" applyBorder="1" applyAlignment="1">
      <alignment vertical="justify"/>
    </xf>
    <xf numFmtId="0" fontId="0" fillId="3" borderId="16" xfId="0" applyFill="1" applyBorder="1" applyAlignment="1">
      <alignment horizontal="center"/>
    </xf>
    <xf numFmtId="1" fontId="0" fillId="3" borderId="16" xfId="0" applyNumberFormat="1" applyFon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165" fontId="0" fillId="3" borderId="16" xfId="0" applyNumberFormat="1" applyFont="1" applyFill="1" applyBorder="1" applyAlignment="1">
      <alignment horizontal="right"/>
    </xf>
    <xf numFmtId="0" fontId="0" fillId="3" borderId="16" xfId="0" applyNumberFormat="1" applyFont="1" applyFill="1" applyBorder="1" applyAlignment="1">
      <alignment horizontal="left"/>
    </xf>
    <xf numFmtId="0" fontId="0" fillId="3" borderId="27" xfId="0" applyFont="1" applyFill="1" applyBorder="1" applyAlignment="1">
      <alignment horizontal="left" wrapText="1"/>
    </xf>
    <xf numFmtId="0" fontId="0" fillId="3" borderId="9" xfId="0" applyNumberFormat="1" applyFont="1" applyFill="1" applyBorder="1" applyAlignment="1">
      <alignment horizontal="left" vertical="center"/>
    </xf>
    <xf numFmtId="0" fontId="0" fillId="3" borderId="43" xfId="0" applyFont="1" applyFill="1" applyBorder="1" applyAlignment="1">
      <alignment horizontal="left" wrapText="1"/>
    </xf>
    <xf numFmtId="0" fontId="0" fillId="3" borderId="24" xfId="0" applyNumberFormat="1" applyFont="1" applyFill="1" applyBorder="1" applyAlignment="1">
      <alignment horizontal="left" vertical="center"/>
    </xf>
    <xf numFmtId="0" fontId="0" fillId="3" borderId="26" xfId="0" applyNumberFormat="1" applyFont="1" applyFill="1" applyBorder="1" applyAlignment="1">
      <alignment horizontal="left" vertical="center"/>
    </xf>
    <xf numFmtId="165" fontId="2" fillId="3" borderId="28" xfId="0" applyNumberFormat="1" applyFont="1" applyFill="1" applyBorder="1" applyAlignment="1">
      <alignment horizontal="center" vertical="justify"/>
    </xf>
    <xf numFmtId="0" fontId="0" fillId="3" borderId="24" xfId="0" applyFill="1" applyBorder="1" applyAlignment="1">
      <alignment horizontal="center" wrapText="1"/>
    </xf>
    <xf numFmtId="0" fontId="2" fillId="3" borderId="28" xfId="0" applyFont="1" applyFill="1" applyBorder="1"/>
    <xf numFmtId="0" fontId="0" fillId="3" borderId="10" xfId="0" applyFill="1" applyBorder="1" applyAlignment="1">
      <alignment horizontal="center"/>
    </xf>
    <xf numFmtId="0" fontId="0" fillId="3" borderId="10" xfId="0" applyFont="1" applyFill="1" applyBorder="1" applyAlignment="1">
      <alignment horizontal="center" wrapText="1"/>
    </xf>
    <xf numFmtId="0" fontId="0" fillId="3" borderId="10" xfId="0" applyNumberFormat="1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justify"/>
    </xf>
    <xf numFmtId="0" fontId="0" fillId="3" borderId="16" xfId="0" applyNumberFormat="1" applyFont="1" applyFill="1" applyBorder="1" applyAlignment="1">
      <alignment horizontal="left" shrinkToFit="1"/>
    </xf>
    <xf numFmtId="0" fontId="0" fillId="3" borderId="27" xfId="0" applyFont="1" applyFill="1" applyBorder="1" applyAlignment="1">
      <alignment horizontal="left"/>
    </xf>
    <xf numFmtId="0" fontId="0" fillId="3" borderId="26" xfId="0" applyNumberFormat="1" applyFont="1" applyFill="1" applyBorder="1" applyAlignment="1">
      <alignment horizontal="left" shrinkToFit="1"/>
    </xf>
    <xf numFmtId="0" fontId="0" fillId="3" borderId="32" xfId="0" applyNumberFormat="1" applyFont="1" applyFill="1" applyBorder="1" applyAlignment="1">
      <alignment horizontal="left" shrinkToFit="1"/>
    </xf>
    <xf numFmtId="0" fontId="0" fillId="3" borderId="34" xfId="0" applyNumberFormat="1" applyFont="1" applyFill="1" applyBorder="1" applyAlignment="1">
      <alignment horizontal="left" shrinkToFit="1"/>
    </xf>
    <xf numFmtId="0" fontId="0" fillId="3" borderId="29" xfId="0" applyNumberFormat="1" applyFont="1" applyFill="1" applyBorder="1" applyAlignment="1">
      <alignment horizontal="left" shrinkToFit="1"/>
    </xf>
    <xf numFmtId="0" fontId="0" fillId="3" borderId="35" xfId="0" applyNumberFormat="1" applyFont="1" applyFill="1" applyBorder="1" applyAlignment="1">
      <alignment horizontal="left" shrinkToFit="1"/>
    </xf>
    <xf numFmtId="0" fontId="0" fillId="3" borderId="39" xfId="0" applyFont="1" applyFill="1" applyBorder="1"/>
    <xf numFmtId="0" fontId="0" fillId="3" borderId="33" xfId="0" applyNumberFormat="1" applyFont="1" applyFill="1" applyBorder="1" applyAlignment="1">
      <alignment horizontal="left" shrinkToFit="1"/>
    </xf>
    <xf numFmtId="16" fontId="0" fillId="3" borderId="49" xfId="0" applyNumberFormat="1" applyFont="1" applyFill="1" applyBorder="1" applyAlignment="1">
      <alignment horizontal="center"/>
    </xf>
    <xf numFmtId="0" fontId="0" fillId="3" borderId="8" xfId="0" applyNumberFormat="1" applyFont="1" applyFill="1" applyBorder="1" applyAlignment="1">
      <alignment horizontal="left" shrinkToFit="1"/>
    </xf>
    <xf numFmtId="0" fontId="0" fillId="3" borderId="11" xfId="0" applyFill="1" applyBorder="1" applyAlignment="1">
      <alignment wrapText="1"/>
    </xf>
    <xf numFmtId="0" fontId="2" fillId="3" borderId="28" xfId="0" applyFont="1" applyFill="1" applyBorder="1" applyAlignment="1">
      <alignment horizontal="left" vertical="justify"/>
    </xf>
    <xf numFmtId="0" fontId="0" fillId="3" borderId="54" xfId="0" applyFont="1" applyFill="1" applyBorder="1" applyAlignment="1">
      <alignment horizontal="center"/>
    </xf>
    <xf numFmtId="0" fontId="0" fillId="3" borderId="22" xfId="0" applyFill="1" applyBorder="1" applyAlignment="1">
      <alignment horizontal="center" wrapText="1"/>
    </xf>
    <xf numFmtId="0" fontId="0" fillId="3" borderId="22" xfId="0" applyFont="1" applyFill="1" applyBorder="1" applyAlignment="1">
      <alignment horizontal="center"/>
    </xf>
    <xf numFmtId="0" fontId="0" fillId="3" borderId="22" xfId="0" applyNumberFormat="1" applyFont="1" applyFill="1" applyBorder="1" applyAlignment="1">
      <alignment horizontal="left" shrinkToFit="1"/>
    </xf>
    <xf numFmtId="0" fontId="0" fillId="3" borderId="13" xfId="0" applyFont="1" applyFill="1" applyBorder="1"/>
    <xf numFmtId="0" fontId="0" fillId="3" borderId="42" xfId="0" applyFont="1" applyFill="1" applyBorder="1"/>
    <xf numFmtId="0" fontId="0" fillId="3" borderId="43" xfId="0" applyFont="1" applyFill="1" applyBorder="1"/>
    <xf numFmtId="0" fontId="0" fillId="3" borderId="33" xfId="0" applyFont="1" applyFill="1" applyBorder="1" applyAlignment="1">
      <alignment horizontal="right" indent="1"/>
    </xf>
    <xf numFmtId="0" fontId="0" fillId="3" borderId="13" xfId="0" applyFont="1" applyFill="1" applyBorder="1" applyAlignment="1"/>
    <xf numFmtId="0" fontId="0" fillId="3" borderId="42" xfId="0" applyFont="1" applyFill="1" applyBorder="1" applyAlignment="1"/>
    <xf numFmtId="2" fontId="0" fillId="3" borderId="30" xfId="0" applyNumberFormat="1" applyFont="1" applyFill="1" applyBorder="1" applyAlignment="1">
      <alignment horizontal="right" indent="1"/>
    </xf>
    <xf numFmtId="0" fontId="0" fillId="3" borderId="26" xfId="0" applyFill="1" applyBorder="1" applyAlignment="1">
      <alignment horizontal="center" wrapText="1"/>
    </xf>
    <xf numFmtId="2" fontId="0" fillId="3" borderId="26" xfId="0" applyNumberFormat="1" applyFont="1" applyFill="1" applyBorder="1" applyAlignment="1">
      <alignment horizontal="right" indent="1"/>
    </xf>
    <xf numFmtId="2" fontId="0" fillId="3" borderId="24" xfId="0" applyNumberFormat="1" applyFont="1" applyFill="1" applyBorder="1" applyAlignment="1">
      <alignment horizontal="right" indent="1"/>
    </xf>
    <xf numFmtId="2" fontId="0" fillId="3" borderId="32" xfId="0" applyNumberFormat="1" applyFont="1" applyFill="1" applyBorder="1" applyAlignment="1">
      <alignment horizontal="right" indent="1"/>
    </xf>
    <xf numFmtId="2" fontId="0" fillId="3" borderId="34" xfId="0" applyNumberFormat="1" applyFont="1" applyFill="1" applyBorder="1" applyAlignment="1">
      <alignment horizontal="right" indent="1"/>
    </xf>
    <xf numFmtId="0" fontId="0" fillId="3" borderId="18" xfId="0" applyFill="1" applyBorder="1" applyAlignment="1">
      <alignment horizontal="center" wrapText="1"/>
    </xf>
    <xf numFmtId="0" fontId="0" fillId="3" borderId="29" xfId="0" applyFont="1" applyFill="1" applyBorder="1" applyAlignment="1">
      <alignment horizontal="right" indent="1"/>
    </xf>
    <xf numFmtId="0" fontId="0" fillId="3" borderId="39" xfId="0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1" fontId="0" fillId="3" borderId="8" xfId="0" applyNumberFormat="1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165" fontId="0" fillId="3" borderId="8" xfId="0" applyNumberFormat="1" applyFont="1" applyFill="1" applyBorder="1" applyAlignment="1">
      <alignment horizontal="right"/>
    </xf>
    <xf numFmtId="0" fontId="0" fillId="3" borderId="8" xfId="0" applyNumberFormat="1" applyFont="1" applyFill="1" applyBorder="1" applyAlignment="1">
      <alignment horizontal="left"/>
    </xf>
    <xf numFmtId="0" fontId="0" fillId="3" borderId="59" xfId="0" applyFont="1" applyFill="1" applyBorder="1" applyAlignment="1">
      <alignment horizontal="left" wrapText="1"/>
    </xf>
    <xf numFmtId="0" fontId="2" fillId="3" borderId="3" xfId="0" applyFont="1" applyFill="1" applyBorder="1" applyAlignment="1">
      <alignment vertical="top"/>
    </xf>
    <xf numFmtId="0" fontId="0" fillId="3" borderId="55" xfId="0" applyFont="1" applyFill="1" applyBorder="1" applyAlignment="1">
      <alignment horizontal="center"/>
    </xf>
    <xf numFmtId="0" fontId="0" fillId="3" borderId="55" xfId="0" applyFont="1" applyFill="1" applyBorder="1" applyAlignment="1">
      <alignment horizontal="right" indent="1"/>
    </xf>
    <xf numFmtId="165" fontId="0" fillId="3" borderId="55" xfId="0" applyNumberFormat="1" applyFont="1" applyFill="1" applyBorder="1" applyAlignment="1">
      <alignment horizontal="right"/>
    </xf>
    <xf numFmtId="0" fontId="0" fillId="3" borderId="55" xfId="0" applyNumberFormat="1" applyFont="1" applyFill="1" applyBorder="1" applyAlignment="1">
      <alignment horizontal="left"/>
    </xf>
    <xf numFmtId="165" fontId="0" fillId="3" borderId="28" xfId="0" applyNumberFormat="1" applyFont="1" applyFill="1" applyBorder="1" applyAlignment="1">
      <alignment horizontal="right"/>
    </xf>
    <xf numFmtId="165" fontId="2" fillId="3" borderId="28" xfId="0" applyNumberFormat="1" applyFont="1" applyFill="1" applyBorder="1"/>
    <xf numFmtId="0" fontId="2" fillId="3" borderId="36" xfId="0" applyFont="1" applyFill="1" applyBorder="1"/>
    <xf numFmtId="0" fontId="0" fillId="3" borderId="50" xfId="0" applyFont="1" applyFill="1" applyBorder="1" applyAlignment="1">
      <alignment horizontal="right" indent="1"/>
    </xf>
    <xf numFmtId="1" fontId="0" fillId="3" borderId="15" xfId="0" applyNumberFormat="1" applyFont="1" applyFill="1" applyBorder="1" applyAlignment="1">
      <alignment horizontal="center"/>
    </xf>
    <xf numFmtId="1" fontId="2" fillId="3" borderId="28" xfId="0" applyNumberFormat="1" applyFont="1" applyFill="1" applyBorder="1"/>
    <xf numFmtId="0" fontId="0" fillId="3" borderId="48" xfId="0" applyFill="1" applyBorder="1" applyAlignment="1">
      <alignment horizontal="center"/>
    </xf>
    <xf numFmtId="0" fontId="0" fillId="3" borderId="48" xfId="0" applyFont="1" applyFill="1" applyBorder="1" applyAlignment="1">
      <alignment horizontal="center" vertical="center"/>
    </xf>
    <xf numFmtId="0" fontId="0" fillId="3" borderId="49" xfId="0" applyFont="1" applyFill="1" applyBorder="1" applyAlignment="1">
      <alignment horizontal="center" vertical="center"/>
    </xf>
    <xf numFmtId="0" fontId="0" fillId="3" borderId="54" xfId="0" applyFill="1" applyBorder="1" applyAlignment="1">
      <alignment horizontal="center"/>
    </xf>
    <xf numFmtId="0" fontId="0" fillId="3" borderId="29" xfId="0" applyFill="1" applyBorder="1" applyAlignment="1">
      <alignment horizontal="left" vertical="center" wrapText="1"/>
    </xf>
    <xf numFmtId="0" fontId="0" fillId="3" borderId="43" xfId="0" applyFill="1" applyBorder="1" applyAlignment="1">
      <alignment horizontal="left"/>
    </xf>
    <xf numFmtId="0" fontId="0" fillId="3" borderId="55" xfId="0" applyFont="1" applyFill="1" applyBorder="1" applyAlignment="1">
      <alignment horizontal="left" vertical="center" wrapText="1"/>
    </xf>
    <xf numFmtId="0" fontId="2" fillId="3" borderId="28" xfId="0" applyFont="1" applyFill="1" applyBorder="1" applyAlignment="1"/>
    <xf numFmtId="16" fontId="0" fillId="3" borderId="48" xfId="0" applyNumberFormat="1" applyFont="1" applyFill="1" applyBorder="1" applyAlignment="1">
      <alignment horizontal="center"/>
    </xf>
    <xf numFmtId="0" fontId="2" fillId="3" borderId="36" xfId="0" applyFont="1" applyFill="1" applyBorder="1" applyAlignment="1"/>
    <xf numFmtId="0" fontId="0" fillId="0" borderId="0" xfId="0" applyFont="1" applyFill="1" applyAlignment="1">
      <alignment horizontal="left" vertical="center" wrapText="1"/>
    </xf>
    <xf numFmtId="0" fontId="0" fillId="2" borderId="20" xfId="0" applyFont="1" applyFill="1" applyBorder="1" applyAlignment="1">
      <alignment horizontal="left" vertical="center" wrapText="1"/>
    </xf>
    <xf numFmtId="0" fontId="0" fillId="3" borderId="9" xfId="0" applyFill="1" applyBorder="1" applyAlignment="1">
      <alignment horizontal="left" vertical="center" wrapText="1"/>
    </xf>
    <xf numFmtId="0" fontId="0" fillId="3" borderId="16" xfId="0" applyFont="1" applyFill="1" applyBorder="1" applyAlignment="1">
      <alignment horizontal="left" vertical="center" wrapText="1"/>
    </xf>
    <xf numFmtId="0" fontId="0" fillId="3" borderId="8" xfId="0" applyFill="1" applyBorder="1" applyAlignment="1">
      <alignment horizontal="left" vertical="center" wrapText="1"/>
    </xf>
    <xf numFmtId="0" fontId="0" fillId="3" borderId="55" xfId="0" applyFill="1" applyBorder="1" applyAlignment="1">
      <alignment horizontal="left" vertical="center" wrapText="1"/>
    </xf>
    <xf numFmtId="0" fontId="0" fillId="3" borderId="16" xfId="0" applyFill="1" applyBorder="1" applyAlignment="1">
      <alignment horizontal="left" vertical="center" wrapText="1"/>
    </xf>
    <xf numFmtId="165" fontId="2" fillId="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3" borderId="18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3" fillId="0" borderId="0" xfId="0" applyFont="1" applyAlignment="1">
      <alignment horizontal="left" vertical="top"/>
    </xf>
    <xf numFmtId="3" fontId="3" fillId="0" borderId="0" xfId="0" applyNumberFormat="1" applyFont="1" applyFill="1" applyBorder="1"/>
    <xf numFmtId="3" fontId="3" fillId="0" borderId="1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Border="1"/>
    <xf numFmtId="3" fontId="3" fillId="0" borderId="0" xfId="0" applyNumberFormat="1" applyFont="1" applyFill="1"/>
    <xf numFmtId="3" fontId="3" fillId="0" borderId="13" xfId="0" applyNumberFormat="1" applyFont="1" applyFill="1" applyBorder="1"/>
    <xf numFmtId="3" fontId="3" fillId="0" borderId="0" xfId="0" applyNumberFormat="1" applyFont="1"/>
    <xf numFmtId="165" fontId="2" fillId="0" borderId="7" xfId="0" applyNumberFormat="1" applyFont="1" applyFill="1" applyBorder="1" applyAlignment="1">
      <alignment horizontal="right" indent="2"/>
    </xf>
    <xf numFmtId="165" fontId="2" fillId="0" borderId="6" xfId="0" applyNumberFormat="1" applyFont="1" applyFill="1" applyBorder="1" applyAlignment="1">
      <alignment horizontal="right" indent="1"/>
    </xf>
    <xf numFmtId="0" fontId="0" fillId="0" borderId="0" xfId="0" applyNumberFormat="1" applyAlignment="1">
      <alignment horizontal="left"/>
    </xf>
    <xf numFmtId="0" fontId="0" fillId="0" borderId="0" xfId="0" applyFont="1" applyFill="1" applyAlignment="1">
      <alignment horizontal="left"/>
    </xf>
    <xf numFmtId="0" fontId="2" fillId="3" borderId="3" xfId="0" applyFont="1" applyFill="1" applyBorder="1" applyAlignment="1">
      <alignment horizontal="left" vertical="top"/>
    </xf>
    <xf numFmtId="0" fontId="0" fillId="3" borderId="53" xfId="0" applyFont="1" applyFill="1" applyBorder="1" applyAlignment="1">
      <alignment horizontal="left"/>
    </xf>
    <xf numFmtId="0" fontId="0" fillId="3" borderId="55" xfId="0" applyFill="1" applyBorder="1" applyAlignment="1">
      <alignment horizontal="right" indent="1"/>
    </xf>
    <xf numFmtId="3" fontId="0" fillId="3" borderId="55" xfId="0" applyNumberFormat="1" applyFont="1" applyFill="1" applyBorder="1" applyAlignment="1">
      <alignment horizontal="right" indent="1"/>
    </xf>
    <xf numFmtId="2" fontId="0" fillId="3" borderId="55" xfId="0" applyNumberFormat="1" applyFont="1" applyFill="1" applyBorder="1" applyAlignment="1">
      <alignment horizontal="right"/>
    </xf>
    <xf numFmtId="4" fontId="0" fillId="3" borderId="55" xfId="0" applyNumberFormat="1" applyFont="1" applyFill="1" applyBorder="1" applyAlignment="1">
      <alignment horizontal="center"/>
    </xf>
    <xf numFmtId="0" fontId="0" fillId="3" borderId="28" xfId="0" applyFill="1" applyBorder="1" applyAlignment="1">
      <alignment horizontal="left" vertical="top"/>
    </xf>
    <xf numFmtId="0" fontId="0" fillId="3" borderId="48" xfId="0" applyFont="1" applyFill="1" applyBorder="1" applyAlignment="1">
      <alignment horizontal="left"/>
    </xf>
    <xf numFmtId="0" fontId="0" fillId="3" borderId="33" xfId="0" applyFill="1" applyBorder="1" applyAlignment="1">
      <alignment horizontal="right" indent="1"/>
    </xf>
    <xf numFmtId="3" fontId="0" fillId="3" borderId="33" xfId="0" applyNumberFormat="1" applyFont="1" applyFill="1" applyBorder="1" applyAlignment="1">
      <alignment horizontal="right" indent="1"/>
    </xf>
    <xf numFmtId="2" fontId="0" fillId="3" borderId="33" xfId="0" applyNumberFormat="1" applyFont="1" applyFill="1" applyBorder="1" applyAlignment="1">
      <alignment horizontal="right"/>
    </xf>
    <xf numFmtId="4" fontId="0" fillId="3" borderId="33" xfId="0" applyNumberFormat="1" applyFont="1" applyFill="1" applyBorder="1" applyAlignment="1">
      <alignment horizontal="center"/>
    </xf>
    <xf numFmtId="4" fontId="3" fillId="3" borderId="28" xfId="0" applyNumberFormat="1" applyFont="1" applyFill="1" applyBorder="1" applyAlignment="1">
      <alignment horizontal="left" vertical="top"/>
    </xf>
    <xf numFmtId="0" fontId="0" fillId="3" borderId="52" xfId="0" applyFont="1" applyFill="1" applyBorder="1" applyAlignment="1">
      <alignment horizontal="left"/>
    </xf>
    <xf numFmtId="0" fontId="0" fillId="3" borderId="34" xfId="0" applyFill="1" applyBorder="1" applyAlignment="1">
      <alignment horizontal="right" indent="1"/>
    </xf>
    <xf numFmtId="3" fontId="0" fillId="3" borderId="34" xfId="0" applyNumberFormat="1" applyFont="1" applyFill="1" applyBorder="1" applyAlignment="1">
      <alignment horizontal="right" indent="1"/>
    </xf>
    <xf numFmtId="2" fontId="0" fillId="3" borderId="34" xfId="0" applyNumberFormat="1" applyFont="1" applyFill="1" applyBorder="1" applyAlignment="1">
      <alignment horizontal="right"/>
    </xf>
    <xf numFmtId="4" fontId="0" fillId="3" borderId="34" xfId="0" applyNumberFormat="1" applyFont="1" applyFill="1" applyBorder="1" applyAlignment="1">
      <alignment horizontal="center"/>
    </xf>
    <xf numFmtId="0" fontId="0" fillId="3" borderId="47" xfId="0" applyFont="1" applyFill="1" applyBorder="1" applyAlignment="1">
      <alignment horizontal="left"/>
    </xf>
    <xf numFmtId="0" fontId="0" fillId="3" borderId="29" xfId="0" applyFill="1" applyBorder="1" applyAlignment="1">
      <alignment horizontal="right" indent="1"/>
    </xf>
    <xf numFmtId="3" fontId="3" fillId="3" borderId="29" xfId="0" applyNumberFormat="1" applyFont="1" applyFill="1" applyBorder="1" applyAlignment="1">
      <alignment horizontal="right" indent="1"/>
    </xf>
    <xf numFmtId="2" fontId="3" fillId="3" borderId="29" xfId="0" applyNumberFormat="1" applyFont="1" applyFill="1" applyBorder="1" applyAlignment="1">
      <alignment horizontal="right"/>
    </xf>
    <xf numFmtId="4" fontId="3" fillId="3" borderId="29" xfId="0" applyNumberFormat="1" applyFont="1" applyFill="1" applyBorder="1" applyAlignment="1">
      <alignment horizontal="center"/>
    </xf>
    <xf numFmtId="165" fontId="0" fillId="3" borderId="29" xfId="0" applyNumberFormat="1" applyFont="1" applyFill="1" applyBorder="1" applyAlignment="1">
      <alignment horizontal="center"/>
    </xf>
    <xf numFmtId="17" fontId="0" fillId="3" borderId="48" xfId="0" applyNumberFormat="1" applyFont="1" applyFill="1" applyBorder="1" applyAlignment="1">
      <alignment horizontal="left"/>
    </xf>
    <xf numFmtId="0" fontId="3" fillId="3" borderId="28" xfId="0" applyFont="1" applyFill="1" applyBorder="1" applyAlignment="1">
      <alignment horizontal="left" vertical="top"/>
    </xf>
    <xf numFmtId="17" fontId="0" fillId="3" borderId="52" xfId="0" applyNumberFormat="1" applyFont="1" applyFill="1" applyBorder="1" applyAlignment="1">
      <alignment horizontal="left"/>
    </xf>
    <xf numFmtId="0" fontId="0" fillId="3" borderId="47" xfId="0" applyNumberFormat="1" applyFont="1" applyFill="1" applyBorder="1" applyAlignment="1">
      <alignment horizontal="left"/>
    </xf>
    <xf numFmtId="3" fontId="0" fillId="3" borderId="29" xfId="0" applyNumberFormat="1" applyFont="1" applyFill="1" applyBorder="1" applyAlignment="1">
      <alignment horizontal="right" indent="1"/>
    </xf>
    <xf numFmtId="2" fontId="0" fillId="3" borderId="29" xfId="0" applyNumberFormat="1" applyFont="1" applyFill="1" applyBorder="1" applyAlignment="1">
      <alignment horizontal="right"/>
    </xf>
    <xf numFmtId="4" fontId="0" fillId="3" borderId="29" xfId="0" applyNumberFormat="1" applyFont="1" applyFill="1" applyBorder="1" applyAlignment="1">
      <alignment horizontal="center"/>
    </xf>
    <xf numFmtId="0" fontId="0" fillId="3" borderId="48" xfId="0" applyNumberFormat="1" applyFont="1" applyFill="1" applyBorder="1" applyAlignment="1">
      <alignment horizontal="left"/>
    </xf>
    <xf numFmtId="0" fontId="0" fillId="3" borderId="52" xfId="0" applyNumberFormat="1" applyFont="1" applyFill="1" applyBorder="1" applyAlignment="1">
      <alignment horizontal="left"/>
    </xf>
    <xf numFmtId="165" fontId="0" fillId="3" borderId="29" xfId="0" applyNumberFormat="1" applyFont="1" applyFill="1" applyBorder="1" applyAlignment="1">
      <alignment horizontal="center" wrapText="1"/>
    </xf>
    <xf numFmtId="165" fontId="0" fillId="3" borderId="33" xfId="0" applyNumberFormat="1" applyFont="1" applyFill="1" applyBorder="1" applyAlignment="1">
      <alignment horizontal="center"/>
    </xf>
    <xf numFmtId="0" fontId="0" fillId="3" borderId="33" xfId="0" applyFill="1" applyBorder="1" applyAlignment="1">
      <alignment horizontal="right" wrapText="1" indent="1"/>
    </xf>
    <xf numFmtId="0" fontId="3" fillId="3" borderId="36" xfId="0" applyFont="1" applyFill="1" applyBorder="1" applyAlignment="1">
      <alignment horizontal="left" vertical="top"/>
    </xf>
    <xf numFmtId="0" fontId="0" fillId="3" borderId="49" xfId="0" applyFont="1" applyFill="1" applyBorder="1" applyAlignment="1">
      <alignment horizontal="left"/>
    </xf>
    <xf numFmtId="0" fontId="0" fillId="3" borderId="50" xfId="0" applyFill="1" applyBorder="1" applyAlignment="1">
      <alignment horizontal="right" indent="1"/>
    </xf>
    <xf numFmtId="3" fontId="0" fillId="3" borderId="50" xfId="0" applyNumberFormat="1" applyFont="1" applyFill="1" applyBorder="1" applyAlignment="1">
      <alignment horizontal="right" indent="1"/>
    </xf>
    <xf numFmtId="2" fontId="0" fillId="3" borderId="50" xfId="0" applyNumberFormat="1" applyFont="1" applyFill="1" applyBorder="1" applyAlignment="1">
      <alignment horizontal="right"/>
    </xf>
    <xf numFmtId="4" fontId="0" fillId="3" borderId="50" xfId="0" applyNumberFormat="1" applyFont="1" applyFill="1" applyBorder="1" applyAlignment="1">
      <alignment horizontal="center"/>
    </xf>
    <xf numFmtId="165" fontId="0" fillId="3" borderId="50" xfId="0" applyNumberFormat="1" applyFont="1" applyFill="1" applyBorder="1" applyAlignment="1">
      <alignment horizontal="center"/>
    </xf>
    <xf numFmtId="0" fontId="0" fillId="3" borderId="54" xfId="0" applyFill="1" applyBorder="1" applyAlignment="1">
      <alignment horizontal="left"/>
    </xf>
    <xf numFmtId="0" fontId="0" fillId="3" borderId="22" xfId="0" applyFill="1" applyBorder="1" applyAlignment="1">
      <alignment horizontal="right" indent="1"/>
    </xf>
    <xf numFmtId="3" fontId="0" fillId="3" borderId="22" xfId="0" applyNumberFormat="1" applyFont="1" applyFill="1" applyBorder="1" applyAlignment="1">
      <alignment horizontal="right" indent="1"/>
    </xf>
    <xf numFmtId="2" fontId="0" fillId="3" borderId="22" xfId="0" applyNumberFormat="1" applyFont="1" applyFill="1" applyBorder="1" applyAlignment="1">
      <alignment horizontal="right"/>
    </xf>
    <xf numFmtId="4" fontId="0" fillId="3" borderId="22" xfId="0" applyNumberFormat="1" applyFont="1" applyFill="1" applyBorder="1" applyAlignment="1">
      <alignment horizontal="center"/>
    </xf>
    <xf numFmtId="0" fontId="0" fillId="3" borderId="52" xfId="0" applyFill="1" applyBorder="1" applyAlignment="1">
      <alignment horizontal="left"/>
    </xf>
    <xf numFmtId="0" fontId="0" fillId="3" borderId="47" xfId="0" applyFont="1" applyFill="1" applyBorder="1" applyAlignment="1">
      <alignment horizontal="left" wrapText="1"/>
    </xf>
    <xf numFmtId="0" fontId="0" fillId="3" borderId="29" xfId="0" applyFont="1" applyFill="1" applyBorder="1" applyAlignment="1">
      <alignment horizontal="right" wrapText="1" indent="1"/>
    </xf>
    <xf numFmtId="165" fontId="0" fillId="3" borderId="29" xfId="0" applyNumberFormat="1" applyFill="1" applyBorder="1" applyAlignment="1">
      <alignment horizontal="center"/>
    </xf>
    <xf numFmtId="3" fontId="0" fillId="3" borderId="8" xfId="0" applyNumberFormat="1" applyFont="1" applyFill="1" applyBorder="1" applyAlignment="1">
      <alignment horizontal="right" indent="1"/>
    </xf>
    <xf numFmtId="0" fontId="0" fillId="3" borderId="8" xfId="0" applyFont="1" applyFill="1" applyBorder="1" applyAlignment="1">
      <alignment horizontal="center" wrapText="1"/>
    </xf>
    <xf numFmtId="2" fontId="0" fillId="3" borderId="8" xfId="0" applyNumberFormat="1" applyFont="1" applyFill="1" applyBorder="1" applyAlignment="1">
      <alignment horizontal="right"/>
    </xf>
    <xf numFmtId="4" fontId="0" fillId="3" borderId="8" xfId="0" applyNumberFormat="1" applyFont="1" applyFill="1" applyBorder="1" applyAlignment="1">
      <alignment horizontal="center"/>
    </xf>
    <xf numFmtId="0" fontId="0" fillId="3" borderId="54" xfId="0" applyFont="1" applyFill="1" applyBorder="1" applyAlignment="1">
      <alignment horizontal="left" wrapText="1"/>
    </xf>
    <xf numFmtId="0" fontId="0" fillId="3" borderId="22" xfId="0" applyFill="1" applyBorder="1" applyAlignment="1">
      <alignment horizontal="right" wrapText="1" indent="1"/>
    </xf>
    <xf numFmtId="3" fontId="0" fillId="3" borderId="22" xfId="0" applyNumberFormat="1" applyFont="1" applyFill="1" applyBorder="1" applyAlignment="1">
      <alignment horizontal="right" wrapText="1" indent="1"/>
    </xf>
    <xf numFmtId="2" fontId="0" fillId="3" borderId="22" xfId="0" applyNumberFormat="1" applyFont="1" applyFill="1" applyBorder="1" applyAlignment="1">
      <alignment horizontal="right" wrapText="1" indent="1"/>
    </xf>
    <xf numFmtId="0" fontId="0" fillId="3" borderId="52" xfId="0" applyFont="1" applyFill="1" applyBorder="1" applyAlignment="1">
      <alignment horizontal="left" wrapText="1"/>
    </xf>
    <xf numFmtId="0" fontId="0" fillId="3" borderId="34" xfId="0" applyFill="1" applyBorder="1" applyAlignment="1">
      <alignment horizontal="right" wrapText="1" indent="1"/>
    </xf>
    <xf numFmtId="3" fontId="0" fillId="3" borderId="34" xfId="0" applyNumberFormat="1" applyFont="1" applyFill="1" applyBorder="1" applyAlignment="1">
      <alignment horizontal="right" wrapText="1" indent="1"/>
    </xf>
    <xf numFmtId="2" fontId="0" fillId="3" borderId="34" xfId="0" applyNumberFormat="1" applyFont="1" applyFill="1" applyBorder="1" applyAlignment="1">
      <alignment horizontal="right" wrapText="1" indent="1"/>
    </xf>
    <xf numFmtId="0" fontId="0" fillId="3" borderId="29" xfId="0" applyFill="1" applyBorder="1" applyAlignment="1">
      <alignment horizontal="right" wrapText="1" indent="1"/>
    </xf>
    <xf numFmtId="3" fontId="0" fillId="3" borderId="29" xfId="0" applyNumberFormat="1" applyFont="1" applyFill="1" applyBorder="1" applyAlignment="1">
      <alignment horizontal="right" wrapText="1" indent="1"/>
    </xf>
    <xf numFmtId="2" fontId="0" fillId="3" borderId="29" xfId="0" applyNumberFormat="1" applyFont="1" applyFill="1" applyBorder="1" applyAlignment="1">
      <alignment horizontal="right" wrapText="1" indent="1"/>
    </xf>
    <xf numFmtId="0" fontId="0" fillId="3" borderId="49" xfId="0" applyFont="1" applyFill="1" applyBorder="1" applyAlignment="1">
      <alignment horizontal="left" wrapText="1"/>
    </xf>
    <xf numFmtId="0" fontId="0" fillId="3" borderId="50" xfId="0" applyFill="1" applyBorder="1" applyAlignment="1">
      <alignment horizontal="right" wrapText="1" indent="1"/>
    </xf>
    <xf numFmtId="2" fontId="0" fillId="3" borderId="50" xfId="0" applyNumberFormat="1" applyFont="1" applyFill="1" applyBorder="1" applyAlignment="1">
      <alignment horizontal="right" indent="1"/>
    </xf>
    <xf numFmtId="0" fontId="0" fillId="3" borderId="53" xfId="0" applyFont="1" applyFill="1" applyBorder="1"/>
    <xf numFmtId="2" fontId="0" fillId="3" borderId="55" xfId="0" applyNumberFormat="1" applyFont="1" applyFill="1" applyBorder="1" applyAlignment="1">
      <alignment horizontal="right" indent="1"/>
    </xf>
    <xf numFmtId="0" fontId="0" fillId="3" borderId="55" xfId="0" applyFont="1" applyFill="1" applyBorder="1" applyAlignment="1">
      <alignment horizontal="center" wrapText="1"/>
    </xf>
    <xf numFmtId="0" fontId="0" fillId="3" borderId="47" xfId="0" applyFont="1" applyFill="1" applyBorder="1"/>
    <xf numFmtId="2" fontId="0" fillId="3" borderId="29" xfId="0" applyNumberFormat="1" applyFont="1" applyFill="1" applyBorder="1" applyAlignment="1">
      <alignment horizontal="right" indent="1"/>
    </xf>
    <xf numFmtId="0" fontId="0" fillId="3" borderId="48" xfId="0" applyFont="1" applyFill="1" applyBorder="1"/>
    <xf numFmtId="2" fontId="0" fillId="3" borderId="33" xfId="0" applyNumberFormat="1" applyFont="1" applyFill="1" applyBorder="1" applyAlignment="1">
      <alignment horizontal="right" indent="1"/>
    </xf>
    <xf numFmtId="0" fontId="0" fillId="3" borderId="49" xfId="0" applyFont="1" applyFill="1" applyBorder="1"/>
    <xf numFmtId="0" fontId="0" fillId="3" borderId="53" xfId="0" applyFont="1" applyFill="1" applyBorder="1" applyAlignment="1">
      <alignment wrapText="1"/>
    </xf>
    <xf numFmtId="0" fontId="0" fillId="3" borderId="30" xfId="0" applyFont="1" applyFill="1" applyBorder="1"/>
    <xf numFmtId="0" fontId="0" fillId="3" borderId="32" xfId="0" applyFill="1" applyBorder="1" applyAlignment="1">
      <alignment horizontal="right" indent="1"/>
    </xf>
    <xf numFmtId="3" fontId="0" fillId="3" borderId="32" xfId="0" applyNumberFormat="1" applyFont="1" applyFill="1" applyBorder="1" applyAlignment="1">
      <alignment horizontal="right" indent="1"/>
    </xf>
    <xf numFmtId="4" fontId="0" fillId="3" borderId="32" xfId="0" applyNumberFormat="1" applyFont="1" applyFill="1" applyBorder="1" applyAlignment="1">
      <alignment horizontal="center"/>
    </xf>
    <xf numFmtId="0" fontId="0" fillId="3" borderId="26" xfId="0" applyFill="1" applyBorder="1"/>
    <xf numFmtId="0" fontId="0" fillId="3" borderId="29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left" vertical="top"/>
    </xf>
    <xf numFmtId="0" fontId="0" fillId="3" borderId="20" xfId="0" applyFont="1" applyFill="1" applyBorder="1"/>
    <xf numFmtId="0" fontId="0" fillId="3" borderId="60" xfId="0" applyFill="1" applyBorder="1" applyAlignment="1">
      <alignment horizontal="right" indent="1"/>
    </xf>
    <xf numFmtId="3" fontId="0" fillId="3" borderId="60" xfId="0" applyNumberFormat="1" applyFont="1" applyFill="1" applyBorder="1" applyAlignment="1">
      <alignment horizontal="right" indent="1"/>
    </xf>
    <xf numFmtId="0" fontId="0" fillId="3" borderId="60" xfId="0" applyFont="1" applyFill="1" applyBorder="1" applyAlignment="1">
      <alignment horizontal="center"/>
    </xf>
    <xf numFmtId="2" fontId="0" fillId="3" borderId="20" xfId="0" applyNumberFormat="1" applyFont="1" applyFill="1" applyBorder="1" applyAlignment="1">
      <alignment horizontal="right" indent="1"/>
    </xf>
    <xf numFmtId="4" fontId="0" fillId="3" borderId="60" xfId="0" applyNumberFormat="1" applyFont="1" applyFill="1" applyBorder="1" applyAlignment="1">
      <alignment horizontal="center"/>
    </xf>
    <xf numFmtId="0" fontId="0" fillId="3" borderId="61" xfId="0" applyFont="1" applyFill="1" applyBorder="1" applyAlignment="1">
      <alignment horizontal="justify"/>
    </xf>
    <xf numFmtId="2" fontId="0" fillId="0" borderId="0" xfId="0" applyNumberFormat="1" applyFont="1" applyFill="1" applyAlignment="1">
      <alignment horizontal="right" wrapText="1"/>
    </xf>
    <xf numFmtId="2" fontId="0" fillId="2" borderId="20" xfId="0" applyNumberFormat="1" applyFont="1" applyFill="1" applyBorder="1" applyAlignment="1">
      <alignment horizontal="right" wrapText="1"/>
    </xf>
    <xf numFmtId="2" fontId="2" fillId="2" borderId="4" xfId="0" applyNumberFormat="1" applyFont="1" applyFill="1" applyBorder="1" applyAlignment="1">
      <alignment horizontal="right" wrapText="1"/>
    </xf>
    <xf numFmtId="2" fontId="2" fillId="2" borderId="4" xfId="0" applyNumberFormat="1" applyFont="1" applyFill="1" applyBorder="1" applyAlignment="1">
      <alignment horizontal="right"/>
    </xf>
    <xf numFmtId="2" fontId="0" fillId="3" borderId="8" xfId="0" applyNumberFormat="1" applyFont="1" applyFill="1" applyBorder="1" applyAlignment="1">
      <alignment horizontal="right" indent="1"/>
    </xf>
    <xf numFmtId="2" fontId="0" fillId="3" borderId="16" xfId="0" applyNumberFormat="1" applyFont="1" applyFill="1" applyBorder="1" applyAlignment="1">
      <alignment horizontal="right" indent="1"/>
    </xf>
    <xf numFmtId="2" fontId="0" fillId="3" borderId="22" xfId="0" applyNumberFormat="1" applyFont="1" applyFill="1" applyBorder="1" applyAlignment="1">
      <alignment horizontal="right" indent="1"/>
    </xf>
    <xf numFmtId="2" fontId="0" fillId="0" borderId="0" xfId="0" applyNumberFormat="1" applyFont="1" applyFill="1" applyBorder="1" applyAlignment="1">
      <alignment horizontal="right"/>
    </xf>
    <xf numFmtId="2" fontId="2" fillId="0" borderId="6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2" fontId="2" fillId="0" borderId="24" xfId="0" applyNumberFormat="1" applyFont="1" applyBorder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3" borderId="34" xfId="0" applyFont="1" applyFill="1" applyBorder="1" applyAlignment="1">
      <alignment horizontal="right" indent="1"/>
    </xf>
    <xf numFmtId="0" fontId="0" fillId="3" borderId="50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 vertical="top"/>
    </xf>
    <xf numFmtId="0" fontId="2" fillId="4" borderId="4" xfId="0" applyFont="1" applyFill="1" applyBorder="1" applyAlignment="1">
      <alignment horizontal="left" vertical="top" wrapText="1"/>
    </xf>
    <xf numFmtId="0" fontId="2" fillId="4" borderId="6" xfId="0" applyFont="1" applyFill="1" applyBorder="1" applyAlignment="1">
      <alignment horizontal="centerContinuous" wrapText="1"/>
    </xf>
    <xf numFmtId="0" fontId="2" fillId="4" borderId="60" xfId="0" applyFont="1" applyFill="1" applyBorder="1" applyAlignment="1">
      <alignment horizontal="right" wrapText="1" indent="1"/>
    </xf>
    <xf numFmtId="3" fontId="2" fillId="4" borderId="60" xfId="0" applyNumberFormat="1" applyFont="1" applyFill="1" applyBorder="1" applyAlignment="1">
      <alignment horizontal="centerContinuous" wrapText="1"/>
    </xf>
    <xf numFmtId="0" fontId="2" fillId="4" borderId="25" xfId="0" applyFont="1" applyFill="1" applyBorder="1" applyAlignment="1">
      <alignment horizontal="center" wrapText="1"/>
    </xf>
    <xf numFmtId="0" fontId="2" fillId="4" borderId="60" xfId="0" applyFont="1" applyFill="1" applyBorder="1" applyAlignment="1">
      <alignment horizontal="center" wrapText="1"/>
    </xf>
    <xf numFmtId="0" fontId="2" fillId="4" borderId="61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/>
    </xf>
    <xf numFmtId="0" fontId="2" fillId="4" borderId="62" xfId="0" applyFont="1" applyFill="1" applyBorder="1" applyAlignment="1">
      <alignment horizontal="left" vertical="top" wrapText="1"/>
    </xf>
    <xf numFmtId="0" fontId="0" fillId="4" borderId="60" xfId="0" applyFont="1" applyFill="1" applyBorder="1" applyAlignment="1">
      <alignment horizontal="center" wrapText="1"/>
    </xf>
    <xf numFmtId="0" fontId="0" fillId="4" borderId="60" xfId="0" applyFont="1" applyFill="1" applyBorder="1" applyAlignment="1">
      <alignment horizontal="centerContinuous" wrapText="1"/>
    </xf>
    <xf numFmtId="3" fontId="0" fillId="4" borderId="60" xfId="0" applyNumberFormat="1" applyFont="1" applyFill="1" applyBorder="1" applyAlignment="1">
      <alignment horizontal="center" wrapText="1"/>
    </xf>
    <xf numFmtId="0" fontId="0" fillId="3" borderId="34" xfId="0" applyFont="1" applyFill="1" applyBorder="1" applyAlignment="1">
      <alignment horizontal="center"/>
    </xf>
    <xf numFmtId="0" fontId="0" fillId="3" borderId="33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left" wrapText="1"/>
    </xf>
    <xf numFmtId="2" fontId="0" fillId="3" borderId="1" xfId="0" applyNumberFormat="1" applyFont="1" applyFill="1" applyBorder="1" applyAlignment="1">
      <alignment horizontal="right" indent="1"/>
    </xf>
    <xf numFmtId="0" fontId="1" fillId="0" borderId="2" xfId="0" applyFont="1" applyFill="1" applyBorder="1" applyAlignment="1">
      <alignment wrapText="1"/>
    </xf>
    <xf numFmtId="0" fontId="3" fillId="0" borderId="2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 indent="1"/>
    </xf>
    <xf numFmtId="0" fontId="3" fillId="0" borderId="21" xfId="0" applyFont="1" applyFill="1" applyBorder="1" applyAlignment="1">
      <alignment horizontal="right" indent="2"/>
    </xf>
    <xf numFmtId="0" fontId="2" fillId="0" borderId="6" xfId="0" applyFont="1" applyFill="1" applyBorder="1" applyAlignment="1"/>
    <xf numFmtId="0" fontId="2" fillId="0" borderId="20" xfId="0" applyFont="1" applyFill="1" applyBorder="1" applyAlignment="1"/>
    <xf numFmtId="0" fontId="2" fillId="0" borderId="60" xfId="0" applyFont="1" applyFill="1" applyBorder="1" applyAlignment="1">
      <alignment horizontal="center"/>
    </xf>
    <xf numFmtId="4" fontId="2" fillId="0" borderId="64" xfId="0" applyNumberFormat="1" applyFont="1" applyFill="1" applyBorder="1" applyAlignment="1">
      <alignment horizontal="center" vertical="center" wrapText="1"/>
    </xf>
    <xf numFmtId="4" fontId="2" fillId="0" borderId="64" xfId="0" applyNumberFormat="1" applyFont="1" applyFill="1" applyBorder="1" applyAlignment="1">
      <alignment horizontal="center"/>
    </xf>
    <xf numFmtId="4" fontId="2" fillId="0" borderId="40" xfId="0" applyNumberFormat="1" applyFont="1" applyFill="1" applyBorder="1" applyAlignment="1">
      <alignment horizontal="center"/>
    </xf>
    <xf numFmtId="4" fontId="2" fillId="0" borderId="37" xfId="0" applyNumberFormat="1" applyFont="1" applyFill="1" applyBorder="1" applyAlignment="1">
      <alignment horizontal="center"/>
    </xf>
    <xf numFmtId="4" fontId="0" fillId="0" borderId="55" xfId="0" applyNumberFormat="1" applyFont="1" applyFill="1" applyBorder="1" applyAlignment="1">
      <alignment horizontal="center"/>
    </xf>
    <xf numFmtId="4" fontId="0" fillId="0" borderId="33" xfId="0" applyNumberFormat="1" applyFont="1" applyFill="1" applyBorder="1" applyAlignment="1">
      <alignment horizontal="center"/>
    </xf>
    <xf numFmtId="4" fontId="0" fillId="0" borderId="50" xfId="0" applyNumberFormat="1" applyFont="1" applyFill="1" applyBorder="1" applyAlignment="1">
      <alignment horizontal="center"/>
    </xf>
    <xf numFmtId="0" fontId="0" fillId="0" borderId="0" xfId="0" applyFill="1" applyAlignment="1">
      <alignment horizontal="right" indent="1"/>
    </xf>
    <xf numFmtId="0" fontId="0" fillId="3" borderId="46" xfId="0" applyFont="1" applyFill="1" applyBorder="1" applyAlignment="1">
      <alignment horizontal="left"/>
    </xf>
    <xf numFmtId="0" fontId="0" fillId="3" borderId="8" xfId="0" applyFont="1" applyFill="1" applyBorder="1" applyAlignment="1">
      <alignment horizontal="right" wrapText="1" indent="1"/>
    </xf>
    <xf numFmtId="165" fontId="0" fillId="3" borderId="8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right" indent="2"/>
    </xf>
    <xf numFmtId="0" fontId="2" fillId="0" borderId="1" xfId="0" applyFont="1" applyFill="1" applyBorder="1" applyAlignment="1">
      <alignment horizontal="center" wrapText="1"/>
    </xf>
    <xf numFmtId="165" fontId="2" fillId="0" borderId="0" xfId="0" applyNumberFormat="1" applyFont="1" applyFill="1" applyBorder="1" applyAlignment="1">
      <alignment horizontal="center" vertical="center"/>
    </xf>
    <xf numFmtId="165" fontId="2" fillId="0" borderId="58" xfId="0" applyNumberFormat="1" applyFont="1" applyFill="1" applyBorder="1"/>
    <xf numFmtId="165" fontId="2" fillId="0" borderId="44" xfId="0" applyNumberFormat="1" applyFont="1" applyFill="1" applyBorder="1"/>
    <xf numFmtId="0" fontId="4" fillId="0" borderId="0" xfId="0" applyFont="1" applyFill="1" applyBorder="1" applyAlignment="1">
      <alignment wrapText="1"/>
    </xf>
    <xf numFmtId="0" fontId="0" fillId="2" borderId="12" xfId="0" applyFont="1" applyFill="1" applyBorder="1" applyAlignment="1">
      <alignment horizontal="left" wrapText="1"/>
    </xf>
    <xf numFmtId="0" fontId="0" fillId="3" borderId="27" xfId="0" applyFill="1" applyBorder="1" applyAlignment="1">
      <alignment horizontal="left"/>
    </xf>
    <xf numFmtId="2" fontId="0" fillId="3" borderId="9" xfId="0" applyNumberFormat="1" applyFont="1" applyFill="1" applyBorder="1" applyAlignment="1">
      <alignment horizontal="right" indent="1"/>
    </xf>
    <xf numFmtId="2" fontId="0" fillId="3" borderId="18" xfId="0" applyNumberFormat="1" applyFont="1" applyFill="1" applyBorder="1" applyAlignment="1">
      <alignment horizontal="right" indent="1"/>
    </xf>
    <xf numFmtId="2" fontId="0" fillId="3" borderId="45" xfId="0" applyNumberFormat="1" applyFont="1" applyFill="1" applyBorder="1" applyAlignment="1">
      <alignment horizontal="right" indent="1"/>
    </xf>
    <xf numFmtId="2" fontId="0" fillId="3" borderId="56" xfId="0" applyNumberFormat="1" applyFont="1" applyFill="1" applyBorder="1" applyAlignment="1">
      <alignment horizontal="right" indent="1"/>
    </xf>
    <xf numFmtId="2" fontId="0" fillId="3" borderId="0" xfId="0" applyNumberFormat="1" applyFont="1" applyFill="1" applyBorder="1" applyAlignment="1">
      <alignment horizontal="right" indent="1"/>
    </xf>
    <xf numFmtId="2" fontId="0" fillId="3" borderId="31" xfId="0" applyNumberFormat="1" applyFont="1" applyFill="1" applyBorder="1" applyAlignment="1">
      <alignment horizontal="right" indent="1"/>
    </xf>
    <xf numFmtId="2" fontId="0" fillId="3" borderId="10" xfId="0" applyNumberFormat="1" applyFont="1" applyFill="1" applyBorder="1" applyAlignment="1">
      <alignment horizontal="right" indent="1"/>
    </xf>
    <xf numFmtId="0" fontId="2" fillId="3" borderId="2" xfId="0" applyFont="1" applyFill="1" applyBorder="1" applyAlignment="1">
      <alignment horizontal="left" vertical="top"/>
    </xf>
    <xf numFmtId="0" fontId="2" fillId="0" borderId="19" xfId="0" applyFont="1" applyFill="1" applyBorder="1" applyAlignment="1">
      <alignment horizontal="right" vertical="center" wrapText="1" indent="1"/>
    </xf>
    <xf numFmtId="165" fontId="2" fillId="0" borderId="11" xfId="0" applyNumberFormat="1" applyFont="1" applyFill="1" applyBorder="1" applyAlignment="1">
      <alignment horizontal="right" vertical="center" indent="2"/>
    </xf>
    <xf numFmtId="0" fontId="2" fillId="3" borderId="19" xfId="0" applyFont="1" applyFill="1" applyBorder="1" applyAlignment="1">
      <alignment horizontal="left" vertical="top"/>
    </xf>
    <xf numFmtId="0" fontId="6" fillId="3" borderId="34" xfId="0" applyFont="1" applyFill="1" applyBorder="1" applyAlignment="1">
      <alignment horizontal="center"/>
    </xf>
    <xf numFmtId="0" fontId="0" fillId="3" borderId="32" xfId="0" applyFont="1" applyFill="1" applyBorder="1" applyAlignment="1">
      <alignment horizontal="center"/>
    </xf>
    <xf numFmtId="0" fontId="0" fillId="3" borderId="34" xfId="0" applyFont="1" applyFill="1" applyBorder="1" applyAlignment="1">
      <alignment horizontal="center"/>
    </xf>
    <xf numFmtId="0" fontId="0" fillId="3" borderId="50" xfId="0" applyFont="1" applyFill="1" applyBorder="1" applyAlignment="1">
      <alignment horizontal="center"/>
    </xf>
    <xf numFmtId="0" fontId="0" fillId="3" borderId="33" xfId="0" applyFont="1" applyFill="1" applyBorder="1" applyAlignment="1">
      <alignment horizontal="center"/>
    </xf>
    <xf numFmtId="165" fontId="0" fillId="3" borderId="32" xfId="0" applyNumberFormat="1" applyFont="1" applyFill="1" applyBorder="1" applyAlignment="1">
      <alignment horizontal="right"/>
    </xf>
    <xf numFmtId="165" fontId="0" fillId="3" borderId="34" xfId="0" applyNumberFormat="1" applyFont="1" applyFill="1" applyBorder="1" applyAlignment="1">
      <alignment horizontal="right"/>
    </xf>
    <xf numFmtId="0" fontId="0" fillId="3" borderId="34" xfId="0" applyFont="1" applyFill="1" applyBorder="1" applyAlignment="1">
      <alignment horizontal="left" vertical="center" wrapText="1"/>
    </xf>
    <xf numFmtId="165" fontId="0" fillId="3" borderId="33" xfId="0" applyNumberFormat="1" applyFont="1" applyFill="1" applyBorder="1" applyAlignment="1">
      <alignment horizontal="right"/>
    </xf>
    <xf numFmtId="0" fontId="0" fillId="3" borderId="13" xfId="0" applyFont="1" applyFill="1" applyBorder="1" applyAlignment="1">
      <alignment horizontal="left"/>
    </xf>
    <xf numFmtId="0" fontId="0" fillId="3" borderId="11" xfId="0" applyFont="1" applyFill="1" applyBorder="1" applyAlignment="1">
      <alignment horizontal="left"/>
    </xf>
    <xf numFmtId="0" fontId="0" fillId="3" borderId="37" xfId="0" applyFont="1" applyFill="1" applyBorder="1" applyAlignment="1">
      <alignment horizontal="left"/>
    </xf>
    <xf numFmtId="0" fontId="0" fillId="3" borderId="38" xfId="0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0" fontId="0" fillId="3" borderId="54" xfId="0" applyFont="1" applyFill="1" applyBorder="1"/>
    <xf numFmtId="0" fontId="0" fillId="3" borderId="22" xfId="0" applyFont="1" applyFill="1" applyBorder="1" applyAlignment="1">
      <alignment horizontal="right" wrapText="1" indent="1"/>
    </xf>
    <xf numFmtId="0" fontId="0" fillId="3" borderId="37" xfId="0" applyFont="1" applyFill="1" applyBorder="1" applyAlignment="1">
      <alignment horizontal="left" wrapText="1"/>
    </xf>
    <xf numFmtId="0" fontId="0" fillId="3" borderId="51" xfId="0" applyFont="1" applyFill="1" applyBorder="1" applyAlignment="1">
      <alignment horizontal="left"/>
    </xf>
    <xf numFmtId="0" fontId="0" fillId="3" borderId="32" xfId="0" applyFont="1" applyFill="1" applyBorder="1" applyAlignment="1">
      <alignment horizontal="right" indent="1"/>
    </xf>
    <xf numFmtId="0" fontId="0" fillId="3" borderId="51" xfId="0" applyFont="1" applyFill="1" applyBorder="1"/>
    <xf numFmtId="0" fontId="0" fillId="3" borderId="49" xfId="0" applyFont="1" applyFill="1" applyBorder="1" applyAlignment="1">
      <alignment wrapText="1"/>
    </xf>
    <xf numFmtId="0" fontId="0" fillId="3" borderId="57" xfId="0" applyFill="1" applyBorder="1" applyAlignment="1">
      <alignment horizontal="justify"/>
    </xf>
    <xf numFmtId="0" fontId="0" fillId="3" borderId="44" xfId="0" applyFill="1" applyBorder="1" applyAlignment="1">
      <alignment horizontal="justify"/>
    </xf>
    <xf numFmtId="0" fontId="6" fillId="3" borderId="65" xfId="0" applyFont="1" applyFill="1" applyBorder="1" applyAlignment="1">
      <alignment horizontal="left" wrapText="1"/>
    </xf>
    <xf numFmtId="0" fontId="6" fillId="3" borderId="34" xfId="0" applyFont="1" applyFill="1" applyBorder="1" applyAlignment="1">
      <alignment horizontal="right" indent="1"/>
    </xf>
    <xf numFmtId="3" fontId="6" fillId="3" borderId="34" xfId="0" applyNumberFormat="1" applyFont="1" applyFill="1" applyBorder="1" applyAlignment="1">
      <alignment horizontal="right" indent="1"/>
    </xf>
    <xf numFmtId="2" fontId="6" fillId="3" borderId="31" xfId="0" applyNumberFormat="1" applyFont="1" applyFill="1" applyBorder="1" applyAlignment="1">
      <alignment horizontal="right" indent="1"/>
    </xf>
    <xf numFmtId="4" fontId="6" fillId="3" borderId="34" xfId="0" applyNumberFormat="1" applyFont="1" applyFill="1" applyBorder="1" applyAlignment="1">
      <alignment horizontal="center"/>
    </xf>
    <xf numFmtId="0" fontId="0" fillId="0" borderId="49" xfId="0" applyFont="1" applyFill="1" applyBorder="1" applyAlignment="1">
      <alignment horizontal="left" vertical="top" wrapText="1"/>
    </xf>
    <xf numFmtId="0" fontId="0" fillId="0" borderId="50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right" indent="1" shrinkToFit="1"/>
    </xf>
    <xf numFmtId="3" fontId="0" fillId="0" borderId="50" xfId="0" applyNumberFormat="1" applyFont="1" applyFill="1" applyBorder="1" applyAlignment="1">
      <alignment horizontal="center"/>
    </xf>
    <xf numFmtId="2" fontId="0" fillId="0" borderId="50" xfId="0" applyNumberFormat="1" applyFont="1" applyFill="1" applyBorder="1" applyAlignment="1">
      <alignment horizontal="center" wrapText="1"/>
    </xf>
    <xf numFmtId="165" fontId="0" fillId="0" borderId="50" xfId="0" applyNumberFormat="1" applyFont="1" applyFill="1" applyBorder="1" applyAlignment="1">
      <alignment horizontal="right" indent="1"/>
    </xf>
    <xf numFmtId="165" fontId="0" fillId="0" borderId="50" xfId="0" applyNumberFormat="1" applyFont="1" applyFill="1" applyBorder="1" applyAlignment="1">
      <alignment horizontal="right" indent="2"/>
    </xf>
    <xf numFmtId="165" fontId="0" fillId="0" borderId="50" xfId="0" applyNumberFormat="1" applyFont="1" applyFill="1" applyBorder="1" applyAlignment="1">
      <alignment horizontal="center"/>
    </xf>
    <xf numFmtId="0" fontId="6" fillId="0" borderId="53" xfId="0" applyFont="1" applyFill="1" applyBorder="1" applyAlignment="1">
      <alignment horizontal="left" vertical="top" wrapText="1"/>
    </xf>
    <xf numFmtId="0" fontId="6" fillId="0" borderId="55" xfId="0" applyFont="1" applyFill="1" applyBorder="1" applyAlignment="1">
      <alignment horizontal="center" wrapText="1"/>
    </xf>
    <xf numFmtId="0" fontId="6" fillId="0" borderId="55" xfId="0" applyFont="1" applyFill="1" applyBorder="1" applyAlignment="1">
      <alignment horizontal="centerContinuous" wrapText="1"/>
    </xf>
    <xf numFmtId="3" fontId="6" fillId="0" borderId="55" xfId="0" applyNumberFormat="1" applyFont="1" applyFill="1" applyBorder="1" applyAlignment="1">
      <alignment horizontal="center" wrapText="1"/>
    </xf>
    <xf numFmtId="2" fontId="6" fillId="0" borderId="55" xfId="0" applyNumberFormat="1" applyFont="1" applyFill="1" applyBorder="1" applyAlignment="1">
      <alignment horizontal="center" wrapText="1"/>
    </xf>
    <xf numFmtId="4" fontId="6" fillId="0" borderId="55" xfId="0" applyNumberFormat="1" applyFont="1" applyFill="1" applyBorder="1" applyAlignment="1">
      <alignment horizontal="center" wrapText="1"/>
    </xf>
    <xf numFmtId="0" fontId="6" fillId="3" borderId="47" xfId="0" applyFont="1" applyFill="1" applyBorder="1" applyAlignment="1">
      <alignment horizontal="left"/>
    </xf>
    <xf numFmtId="0" fontId="6" fillId="3" borderId="29" xfId="0" applyFont="1" applyFill="1" applyBorder="1" applyAlignment="1">
      <alignment horizontal="right" indent="1"/>
    </xf>
    <xf numFmtId="3" fontId="6" fillId="3" borderId="29" xfId="0" applyNumberFormat="1" applyFont="1" applyFill="1" applyBorder="1" applyAlignment="1">
      <alignment horizontal="right" indent="1"/>
    </xf>
    <xf numFmtId="0" fontId="6" fillId="3" borderId="29" xfId="0" applyFont="1" applyFill="1" applyBorder="1" applyAlignment="1">
      <alignment horizontal="center"/>
    </xf>
    <xf numFmtId="2" fontId="6" fillId="3" borderId="29" xfId="0" applyNumberFormat="1" applyFont="1" applyFill="1" applyBorder="1" applyAlignment="1">
      <alignment horizontal="right"/>
    </xf>
    <xf numFmtId="4" fontId="6" fillId="3" borderId="29" xfId="0" applyNumberFormat="1" applyFont="1" applyFill="1" applyBorder="1" applyAlignment="1">
      <alignment horizontal="center"/>
    </xf>
    <xf numFmtId="165" fontId="6" fillId="3" borderId="29" xfId="0" applyNumberFormat="1" applyFont="1" applyFill="1" applyBorder="1" applyAlignment="1">
      <alignment horizontal="center"/>
    </xf>
    <xf numFmtId="0" fontId="6" fillId="3" borderId="47" xfId="0" applyFont="1" applyFill="1" applyBorder="1"/>
    <xf numFmtId="2" fontId="6" fillId="3" borderId="29" xfId="0" applyNumberFormat="1" applyFont="1" applyFill="1" applyBorder="1" applyAlignment="1">
      <alignment horizontal="right" indent="1"/>
    </xf>
    <xf numFmtId="0" fontId="6" fillId="3" borderId="29" xfId="0" applyFont="1" applyFill="1" applyBorder="1" applyAlignment="1">
      <alignment horizontal="center" wrapText="1"/>
    </xf>
    <xf numFmtId="0" fontId="0" fillId="3" borderId="22" xfId="0" applyFont="1" applyFill="1" applyBorder="1" applyAlignment="1">
      <alignment horizontal="center"/>
    </xf>
    <xf numFmtId="0" fontId="0" fillId="3" borderId="33" xfId="0" applyFont="1" applyFill="1" applyBorder="1" applyAlignment="1">
      <alignment horizontal="center"/>
    </xf>
    <xf numFmtId="0" fontId="0" fillId="3" borderId="50" xfId="0" applyFont="1" applyFill="1" applyBorder="1" applyAlignment="1">
      <alignment horizontal="center"/>
    </xf>
    <xf numFmtId="0" fontId="0" fillId="3" borderId="64" xfId="0" applyFont="1" applyFill="1" applyBorder="1" applyAlignment="1">
      <alignment horizontal="left" wrapText="1"/>
    </xf>
    <xf numFmtId="0" fontId="0" fillId="3" borderId="37" xfId="0" applyFont="1" applyFill="1" applyBorder="1" applyAlignment="1">
      <alignment horizontal="left" wrapText="1"/>
    </xf>
    <xf numFmtId="0" fontId="0" fillId="3" borderId="44" xfId="0" applyFont="1" applyFill="1" applyBorder="1" applyAlignment="1">
      <alignment horizontal="left" wrapText="1"/>
    </xf>
    <xf numFmtId="0" fontId="0" fillId="3" borderId="40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left" indent="2"/>
    </xf>
    <xf numFmtId="0" fontId="2" fillId="0" borderId="10" xfId="0" applyFont="1" applyFill="1" applyBorder="1" applyAlignment="1">
      <alignment horizontal="left" indent="2"/>
    </xf>
    <xf numFmtId="0" fontId="2" fillId="0" borderId="63" xfId="0" applyFont="1" applyFill="1" applyBorder="1" applyAlignment="1">
      <alignment horizontal="left" indent="2"/>
    </xf>
    <xf numFmtId="0" fontId="2" fillId="0" borderId="30" xfId="0" applyFont="1" applyFill="1" applyBorder="1" applyAlignment="1">
      <alignment horizontal="left" indent="2"/>
    </xf>
    <xf numFmtId="0" fontId="2" fillId="0" borderId="14" xfId="0" applyFont="1" applyFill="1" applyBorder="1" applyAlignment="1">
      <alignment horizontal="left" indent="2"/>
    </xf>
    <xf numFmtId="0" fontId="2" fillId="0" borderId="16" xfId="0" applyFont="1" applyFill="1" applyBorder="1" applyAlignment="1">
      <alignment horizontal="left" indent="2"/>
    </xf>
    <xf numFmtId="0" fontId="2" fillId="0" borderId="2" xfId="0" applyFont="1" applyFill="1" applyBorder="1" applyAlignment="1">
      <alignment horizontal="left" indent="2"/>
    </xf>
    <xf numFmtId="0" fontId="2" fillId="0" borderId="24" xfId="0" applyFont="1" applyFill="1" applyBorder="1" applyAlignment="1">
      <alignment horizontal="left" indent="2"/>
    </xf>
    <xf numFmtId="0" fontId="0" fillId="3" borderId="32" xfId="0" applyFont="1" applyFill="1" applyBorder="1" applyAlignment="1">
      <alignment horizontal="center"/>
    </xf>
    <xf numFmtId="0" fontId="0" fillId="3" borderId="34" xfId="0" applyFont="1" applyFill="1" applyBorder="1" applyAlignment="1">
      <alignment horizontal="center"/>
    </xf>
    <xf numFmtId="0" fontId="0" fillId="3" borderId="40" xfId="0" applyFill="1" applyBorder="1" applyAlignment="1">
      <alignment horizontal="center" wrapText="1"/>
    </xf>
    <xf numFmtId="0" fontId="0" fillId="3" borderId="38" xfId="0" applyFont="1" applyFill="1" applyBorder="1" applyAlignment="1">
      <alignment horizontal="center" wrapText="1"/>
    </xf>
    <xf numFmtId="165" fontId="0" fillId="3" borderId="22" xfId="0" applyNumberFormat="1" applyFont="1" applyFill="1" applyBorder="1" applyAlignment="1">
      <alignment horizontal="center"/>
    </xf>
    <xf numFmtId="165" fontId="0" fillId="3" borderId="34" xfId="0" applyNumberFormat="1" applyFont="1" applyFill="1" applyBorder="1" applyAlignment="1">
      <alignment horizontal="center"/>
    </xf>
    <xf numFmtId="0" fontId="0" fillId="3" borderId="40" xfId="0" applyFont="1" applyFill="1" applyBorder="1" applyAlignment="1">
      <alignment horizontal="center" wrapText="1"/>
    </xf>
    <xf numFmtId="0" fontId="0" fillId="3" borderId="44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left"/>
    </xf>
    <xf numFmtId="0" fontId="1" fillId="4" borderId="21" xfId="0" applyFont="1" applyFill="1" applyBorder="1" applyAlignment="1">
      <alignment horizontal="left"/>
    </xf>
    <xf numFmtId="0" fontId="0" fillId="3" borderId="13" xfId="0" applyFont="1" applyFill="1" applyBorder="1" applyAlignment="1">
      <alignment horizontal="center" wrapText="1"/>
    </xf>
    <xf numFmtId="0" fontId="0" fillId="3" borderId="42" xfId="0" applyFont="1" applyFill="1" applyBorder="1" applyAlignment="1">
      <alignment horizontal="center" wrapText="1"/>
    </xf>
    <xf numFmtId="165" fontId="0" fillId="3" borderId="33" xfId="0" applyNumberFormat="1" applyFont="1" applyFill="1" applyBorder="1" applyAlignment="1">
      <alignment horizontal="center"/>
    </xf>
    <xf numFmtId="165" fontId="0" fillId="3" borderId="33" xfId="0" applyNumberFormat="1" applyFont="1" applyFill="1" applyBorder="1" applyAlignment="1">
      <alignment horizontal="center" wrapText="1"/>
    </xf>
    <xf numFmtId="165" fontId="0" fillId="3" borderId="34" xfId="0" applyNumberFormat="1" applyFont="1" applyFill="1" applyBorder="1" applyAlignment="1">
      <alignment horizontal="center" wrapText="1"/>
    </xf>
    <xf numFmtId="165" fontId="0" fillId="3" borderId="32" xfId="0" applyNumberFormat="1" applyFont="1" applyFill="1" applyBorder="1" applyAlignment="1">
      <alignment horizontal="right"/>
    </xf>
    <xf numFmtId="165" fontId="0" fillId="3" borderId="34" xfId="0" applyNumberFormat="1" applyFont="1" applyFill="1" applyBorder="1" applyAlignment="1">
      <alignment horizontal="right"/>
    </xf>
    <xf numFmtId="0" fontId="0" fillId="3" borderId="32" xfId="0" applyNumberFormat="1" applyFill="1" applyBorder="1" applyAlignment="1">
      <alignment horizontal="left"/>
    </xf>
    <xf numFmtId="0" fontId="0" fillId="3" borderId="34" xfId="0" applyNumberFormat="1" applyFill="1" applyBorder="1" applyAlignment="1">
      <alignment horizontal="left"/>
    </xf>
    <xf numFmtId="165" fontId="0" fillId="3" borderId="13" xfId="0" applyNumberFormat="1" applyFont="1" applyFill="1" applyBorder="1" applyAlignment="1">
      <alignment horizontal="center" vertical="center" wrapText="1"/>
    </xf>
    <xf numFmtId="165" fontId="0" fillId="3" borderId="42" xfId="0" applyNumberFormat="1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wrapText="1"/>
    </xf>
    <xf numFmtId="165" fontId="0" fillId="3" borderId="40" xfId="0" applyNumberFormat="1" applyFont="1" applyFill="1" applyBorder="1" applyAlignment="1">
      <alignment horizontal="center" vertical="center" wrapText="1"/>
    </xf>
    <xf numFmtId="165" fontId="0" fillId="3" borderId="38" xfId="0" applyNumberFormat="1" applyFont="1" applyFill="1" applyBorder="1" applyAlignment="1">
      <alignment horizontal="center" vertical="center" wrapText="1"/>
    </xf>
    <xf numFmtId="0" fontId="0" fillId="3" borderId="37" xfId="0" applyFont="1" applyFill="1" applyBorder="1" applyAlignment="1">
      <alignment horizontal="center" wrapText="1"/>
    </xf>
    <xf numFmtId="0" fontId="0" fillId="3" borderId="32" xfId="0" applyFont="1" applyFill="1" applyBorder="1" applyAlignment="1">
      <alignment horizontal="left" vertical="center" wrapText="1"/>
    </xf>
    <xf numFmtId="0" fontId="0" fillId="3" borderId="34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/>
    </xf>
    <xf numFmtId="0" fontId="0" fillId="2" borderId="11" xfId="0" applyFont="1" applyFill="1" applyBorder="1" applyAlignment="1">
      <alignment horizontal="left"/>
    </xf>
    <xf numFmtId="0" fontId="0" fillId="3" borderId="0" xfId="0" applyFont="1" applyFill="1" applyBorder="1" applyAlignment="1">
      <alignment horizontal="left" vertical="center" wrapText="1"/>
    </xf>
    <xf numFmtId="0" fontId="0" fillId="3" borderId="31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wrapText="1"/>
    </xf>
    <xf numFmtId="0" fontId="0" fillId="2" borderId="21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0" fillId="2" borderId="20" xfId="0" applyFont="1" applyFill="1" applyBorder="1" applyAlignment="1">
      <alignment wrapText="1"/>
    </xf>
    <xf numFmtId="0" fontId="2" fillId="2" borderId="6" xfId="0" applyFont="1" applyFill="1" applyBorder="1" applyAlignment="1">
      <alignment horizontal="center" wrapText="1"/>
    </xf>
    <xf numFmtId="0" fontId="0" fillId="2" borderId="20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2" fillId="2" borderId="3" xfId="0" applyNumberFormat="1" applyFont="1" applyFill="1" applyBorder="1" applyAlignment="1">
      <alignment horizontal="left" wrapText="1"/>
    </xf>
    <xf numFmtId="0" fontId="2" fillId="2" borderId="36" xfId="0" applyNumberFormat="1" applyFont="1" applyFill="1" applyBorder="1" applyAlignment="1">
      <alignment horizontal="left" wrapText="1"/>
    </xf>
    <xf numFmtId="0" fontId="1" fillId="0" borderId="2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2" fillId="2" borderId="3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165" fontId="0" fillId="3" borderId="32" xfId="0" applyNumberFormat="1" applyFont="1" applyFill="1" applyBorder="1" applyAlignment="1">
      <alignment horizontal="left" vertical="center" wrapText="1"/>
    </xf>
    <xf numFmtId="165" fontId="0" fillId="3" borderId="34" xfId="0" applyNumberFormat="1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0" fillId="3" borderId="33" xfId="0" applyFont="1" applyFill="1" applyBorder="1" applyAlignment="1">
      <alignment horizontal="left" vertical="center" wrapText="1"/>
    </xf>
    <xf numFmtId="0" fontId="0" fillId="3" borderId="30" xfId="0" applyFont="1" applyFill="1" applyBorder="1" applyAlignment="1">
      <alignment horizontal="left" vertical="center" wrapText="1"/>
    </xf>
    <xf numFmtId="0" fontId="0" fillId="3" borderId="24" xfId="0" applyFont="1" applyFill="1" applyBorder="1" applyAlignment="1">
      <alignment horizontal="left" vertical="center" wrapText="1"/>
    </xf>
    <xf numFmtId="0" fontId="0" fillId="3" borderId="26" xfId="0" applyFont="1" applyFill="1" applyBorder="1" applyAlignment="1">
      <alignment horizontal="left" vertical="center" wrapText="1"/>
    </xf>
    <xf numFmtId="0" fontId="0" fillId="3" borderId="32" xfId="0" applyFill="1" applyBorder="1" applyAlignment="1">
      <alignment horizontal="left" vertical="center" wrapText="1"/>
    </xf>
    <xf numFmtId="0" fontId="0" fillId="3" borderId="23" xfId="0" applyFont="1" applyFill="1" applyBorder="1" applyAlignment="1">
      <alignment horizontal="left" vertical="center" wrapText="1"/>
    </xf>
    <xf numFmtId="165" fontId="0" fillId="3" borderId="30" xfId="0" applyNumberFormat="1" applyFill="1" applyBorder="1" applyAlignment="1">
      <alignment horizontal="left" vertical="center" wrapText="1"/>
    </xf>
    <xf numFmtId="165" fontId="0" fillId="3" borderId="24" xfId="0" applyNumberFormat="1" applyFill="1" applyBorder="1" applyAlignment="1">
      <alignment horizontal="left" vertical="center" wrapText="1"/>
    </xf>
    <xf numFmtId="165" fontId="0" fillId="3" borderId="10" xfId="0" applyNumberFormat="1" applyFill="1" applyBorder="1" applyAlignment="1">
      <alignment horizontal="left" vertical="center" wrapText="1"/>
    </xf>
    <xf numFmtId="0" fontId="0" fillId="3" borderId="50" xfId="0" applyFont="1" applyFill="1" applyBorder="1" applyAlignment="1">
      <alignment horizontal="left" vertical="center" wrapText="1"/>
    </xf>
    <xf numFmtId="0" fontId="0" fillId="3" borderId="10" xfId="0" applyFont="1" applyFill="1" applyBorder="1" applyAlignment="1">
      <alignment horizontal="left" vertical="center" wrapText="1"/>
    </xf>
    <xf numFmtId="0" fontId="0" fillId="3" borderId="21" xfId="0" applyFont="1" applyFill="1" applyBorder="1" applyAlignment="1">
      <alignment horizontal="left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0" fillId="3" borderId="42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left" vertical="center" wrapText="1"/>
    </xf>
    <xf numFmtId="0" fontId="0" fillId="3" borderId="42" xfId="0" applyFont="1" applyFill="1" applyBorder="1" applyAlignment="1">
      <alignment horizontal="left" vertical="center" wrapText="1"/>
    </xf>
    <xf numFmtId="0" fontId="0" fillId="3" borderId="13" xfId="0" applyFill="1" applyBorder="1" applyAlignment="1">
      <alignment horizontal="left" wrapText="1"/>
    </xf>
    <xf numFmtId="0" fontId="0" fillId="3" borderId="42" xfId="0" applyFont="1" applyFill="1" applyBorder="1" applyAlignment="1">
      <alignment horizontal="left" wrapText="1"/>
    </xf>
    <xf numFmtId="0" fontId="0" fillId="3" borderId="41" xfId="0" applyFill="1" applyBorder="1" applyAlignment="1">
      <alignment horizontal="center" wrapText="1"/>
    </xf>
    <xf numFmtId="0" fontId="0" fillId="3" borderId="11" xfId="0" applyFont="1" applyFill="1" applyBorder="1" applyAlignment="1">
      <alignment horizontal="center" wrapText="1"/>
    </xf>
    <xf numFmtId="0" fontId="0" fillId="3" borderId="40" xfId="0" applyFont="1" applyFill="1" applyBorder="1" applyAlignment="1">
      <alignment horizontal="center"/>
    </xf>
    <xf numFmtId="0" fontId="0" fillId="3" borderId="37" xfId="0" applyFont="1" applyFill="1" applyBorder="1" applyAlignment="1">
      <alignment horizontal="center"/>
    </xf>
    <xf numFmtId="0" fontId="0" fillId="3" borderId="38" xfId="0" applyFont="1" applyFill="1" applyBorder="1" applyAlignment="1">
      <alignment horizontal="center"/>
    </xf>
    <xf numFmtId="165" fontId="0" fillId="3" borderId="33" xfId="0" applyNumberFormat="1" applyFont="1" applyFill="1" applyBorder="1" applyAlignment="1">
      <alignment horizontal="right"/>
    </xf>
    <xf numFmtId="0" fontId="0" fillId="3" borderId="40" xfId="0" applyFill="1" applyBorder="1" applyAlignment="1">
      <alignment horizontal="left"/>
    </xf>
    <xf numFmtId="0" fontId="0" fillId="3" borderId="37" xfId="0" applyFont="1" applyFill="1" applyBorder="1" applyAlignment="1">
      <alignment horizontal="left"/>
    </xf>
    <xf numFmtId="0" fontId="0" fillId="3" borderId="38" xfId="0" applyFont="1" applyFill="1" applyBorder="1" applyAlignment="1">
      <alignment horizontal="left"/>
    </xf>
    <xf numFmtId="0" fontId="0" fillId="3" borderId="34" xfId="0" applyFill="1" applyBorder="1" applyAlignment="1">
      <alignment horizontal="left" vertical="center" wrapText="1"/>
    </xf>
    <xf numFmtId="0" fontId="0" fillId="3" borderId="32" xfId="0" applyNumberFormat="1" applyFill="1" applyBorder="1" applyAlignment="1">
      <alignment horizontal="left" wrapText="1"/>
    </xf>
    <xf numFmtId="0" fontId="0" fillId="3" borderId="33" xfId="0" applyNumberFormat="1" applyFont="1" applyFill="1" applyBorder="1" applyAlignment="1">
      <alignment horizontal="left" wrapText="1"/>
    </xf>
    <xf numFmtId="0" fontId="0" fillId="3" borderId="50" xfId="0" applyNumberFormat="1" applyFont="1" applyFill="1" applyBorder="1" applyAlignment="1">
      <alignment horizontal="left" wrapText="1"/>
    </xf>
    <xf numFmtId="0" fontId="0" fillId="3" borderId="33" xfId="0" applyNumberFormat="1" applyFill="1" applyBorder="1" applyAlignment="1">
      <alignment horizontal="left" wrapText="1"/>
    </xf>
    <xf numFmtId="0" fontId="0" fillId="3" borderId="34" xfId="0" applyNumberFormat="1" applyFont="1" applyFill="1" applyBorder="1" applyAlignment="1">
      <alignment horizontal="left" wrapText="1"/>
    </xf>
    <xf numFmtId="0" fontId="0" fillId="3" borderId="33" xfId="0" applyFill="1" applyBorder="1" applyAlignment="1">
      <alignment horizontal="left" vertical="center" wrapText="1"/>
    </xf>
    <xf numFmtId="0" fontId="0" fillId="3" borderId="0" xfId="0" applyFont="1" applyFill="1" applyBorder="1" applyAlignment="1">
      <alignment horizontal="center" wrapText="1"/>
    </xf>
    <xf numFmtId="0" fontId="0" fillId="3" borderId="0" xfId="0" applyFont="1" applyFill="1" applyBorder="1" applyAlignment="1"/>
    <xf numFmtId="0" fontId="0" fillId="3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wrapText="1"/>
    </xf>
    <xf numFmtId="164" fontId="0" fillId="0" borderId="0" xfId="0" applyNumberFormat="1" applyFont="1" applyFill="1" applyBorder="1" applyAlignment="1">
      <alignment wrapText="1"/>
    </xf>
    <xf numFmtId="164" fontId="0" fillId="0" borderId="0" xfId="0" applyNumberFormat="1" applyFont="1" applyFill="1" applyBorder="1" applyAlignment="1"/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ill="1" applyBorder="1" applyAlignment="1"/>
    <xf numFmtId="0" fontId="0" fillId="0" borderId="0" xfId="0" applyFill="1" applyBorder="1" applyAlignment="1">
      <alignment horizontal="left" wrapText="1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0" fillId="3" borderId="0" xfId="0" applyFont="1" applyFill="1" applyBorder="1" applyAlignment="1">
      <alignment horizontal="left"/>
    </xf>
    <xf numFmtId="0" fontId="0" fillId="3" borderId="0" xfId="0" applyNumberFormat="1" applyFont="1" applyFill="1" applyBorder="1" applyAlignment="1">
      <alignment horizontal="left"/>
    </xf>
    <xf numFmtId="0" fontId="0" fillId="3" borderId="0" xfId="0" applyFont="1" applyFill="1" applyBorder="1" applyAlignment="1">
      <alignment horizontal="left" wrapText="1"/>
    </xf>
    <xf numFmtId="0" fontId="0" fillId="3" borderId="0" xfId="0" applyFill="1" applyBorder="1" applyAlignment="1">
      <alignment horizontal="left"/>
    </xf>
    <xf numFmtId="0" fontId="0" fillId="3" borderId="0" xfId="0" applyFont="1" applyFill="1" applyBorder="1" applyAlignment="1">
      <alignment horizontal="left" wrapText="1"/>
    </xf>
    <xf numFmtId="0" fontId="0" fillId="3" borderId="0" xfId="0" applyFont="1" applyFill="1" applyBorder="1" applyAlignment="1">
      <alignment wrapText="1"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/>
    <xf numFmtId="0" fontId="2" fillId="4" borderId="0" xfId="0" applyFont="1" applyFill="1" applyBorder="1" applyAlignment="1">
      <alignment horizontal="left" wrapText="1"/>
    </xf>
    <xf numFmtId="0" fontId="0" fillId="3" borderId="39" xfId="0" applyFont="1" applyFill="1" applyBorder="1" applyAlignment="1">
      <alignment wrapText="1"/>
    </xf>
    <xf numFmtId="0" fontId="6" fillId="3" borderId="39" xfId="0" applyFont="1" applyFill="1" applyBorder="1" applyAlignment="1">
      <alignment wrapText="1"/>
    </xf>
    <xf numFmtId="0" fontId="0" fillId="3" borderId="58" xfId="0" applyFont="1" applyFill="1" applyBorder="1" applyAlignment="1">
      <alignment horizontal="justify"/>
    </xf>
    <xf numFmtId="0" fontId="0" fillId="3" borderId="39" xfId="0" applyFont="1" applyFill="1" applyBorder="1" applyAlignment="1">
      <alignment horizontal="justify"/>
    </xf>
    <xf numFmtId="0" fontId="6" fillId="3" borderId="38" xfId="0" applyFont="1" applyFill="1" applyBorder="1" applyAlignment="1">
      <alignment horizontal="justify"/>
    </xf>
    <xf numFmtId="0" fontId="0" fillId="3" borderId="44" xfId="0" applyFont="1" applyFill="1" applyBorder="1" applyAlignment="1">
      <alignment horizontal="justify"/>
    </xf>
    <xf numFmtId="0" fontId="0" fillId="3" borderId="58" xfId="0" applyFont="1" applyFill="1" applyBorder="1" applyAlignment="1">
      <alignment wrapText="1"/>
    </xf>
    <xf numFmtId="0" fontId="0" fillId="3" borderId="40" xfId="0" applyFont="1" applyFill="1" applyBorder="1" applyAlignment="1">
      <alignment horizontal="justify"/>
    </xf>
    <xf numFmtId="0" fontId="0" fillId="3" borderId="39" xfId="0" applyFont="1" applyFill="1" applyBorder="1" applyAlignment="1">
      <alignment horizontal="center" wrapText="1"/>
    </xf>
    <xf numFmtId="0" fontId="0" fillId="3" borderId="44" xfId="0" applyFill="1" applyBorder="1" applyAlignment="1">
      <alignment vertical="center" wrapText="1"/>
    </xf>
    <xf numFmtId="165" fontId="0" fillId="3" borderId="39" xfId="0" applyNumberFormat="1" applyFont="1" applyFill="1" applyBorder="1" applyAlignment="1">
      <alignment horizontal="justify"/>
    </xf>
    <xf numFmtId="165" fontId="0" fillId="3" borderId="39" xfId="0" applyNumberFormat="1" applyFill="1" applyBorder="1" applyAlignment="1">
      <alignment horizontal="justify"/>
    </xf>
    <xf numFmtId="165" fontId="0" fillId="3" borderId="39" xfId="0" applyNumberFormat="1" applyFill="1" applyBorder="1" applyAlignment="1">
      <alignment wrapText="1"/>
    </xf>
    <xf numFmtId="165" fontId="6" fillId="3" borderId="39" xfId="0" applyNumberFormat="1" applyFont="1" applyFill="1" applyBorder="1" applyAlignment="1">
      <alignment wrapText="1"/>
    </xf>
    <xf numFmtId="165" fontId="0" fillId="3" borderId="57" xfId="0" applyNumberFormat="1" applyFont="1" applyFill="1" applyBorder="1" applyAlignment="1">
      <alignment wrapText="1"/>
    </xf>
    <xf numFmtId="165" fontId="0" fillId="3" borderId="64" xfId="0" applyNumberFormat="1" applyFill="1" applyBorder="1" applyAlignment="1">
      <alignment horizontal="center" wrapText="1"/>
    </xf>
    <xf numFmtId="165" fontId="0" fillId="3" borderId="38" xfId="0" applyNumberFormat="1" applyFont="1" applyFill="1" applyBorder="1" applyAlignment="1">
      <alignment horizontal="center" wrapText="1"/>
    </xf>
    <xf numFmtId="165" fontId="0" fillId="3" borderId="37" xfId="0" applyNumberFormat="1" applyFont="1" applyFill="1" applyBorder="1" applyAlignment="1">
      <alignment horizontal="center" wrapText="1"/>
    </xf>
    <xf numFmtId="165" fontId="0" fillId="3" borderId="44" xfId="0" applyNumberFormat="1" applyFont="1" applyFill="1" applyBorder="1" applyAlignment="1">
      <alignment horizontal="center" wrapText="1"/>
    </xf>
    <xf numFmtId="165" fontId="0" fillId="3" borderId="39" xfId="0" applyNumberFormat="1" applyFont="1" applyFill="1" applyBorder="1" applyAlignment="1">
      <alignment horizontal="center" wrapText="1"/>
    </xf>
    <xf numFmtId="165" fontId="0" fillId="3" borderId="58" xfId="0" applyNumberFormat="1" applyFont="1" applyFill="1" applyBorder="1" applyAlignment="1">
      <alignment horizontal="center"/>
    </xf>
    <xf numFmtId="0" fontId="0" fillId="4" borderId="61" xfId="0" applyFont="1" applyFill="1" applyBorder="1" applyAlignment="1">
      <alignment horizontal="center" wrapText="1"/>
    </xf>
    <xf numFmtId="0" fontId="6" fillId="0" borderId="58" xfId="0" applyFont="1" applyFill="1" applyBorder="1" applyAlignment="1">
      <alignment horizontal="left" wrapText="1"/>
    </xf>
    <xf numFmtId="165" fontId="0" fillId="0" borderId="44" xfId="0" applyNumberFormat="1" applyFont="1" applyFill="1" applyBorder="1" applyAlignment="1">
      <alignment horizontal="justify"/>
    </xf>
    <xf numFmtId="0" fontId="1" fillId="4" borderId="21" xfId="0" applyFont="1" applyFill="1" applyBorder="1" applyAlignment="1"/>
    <xf numFmtId="0" fontId="3" fillId="0" borderId="0" xfId="0" applyFont="1" applyFill="1" applyBorder="1" applyAlignment="1"/>
  </cellXfs>
  <cellStyles count="1">
    <cellStyle name="Navadno" xfId="0" builtinId="0"/>
  </cellStyles>
  <dxfs count="0"/>
  <tableStyles count="0" defaultTableStyle="TableStyleMedium9" defaultPivotStyle="PivotStyleLight16"/>
  <colors>
    <mruColors>
      <color rgb="FFF5FBBD"/>
      <color rgb="FF00FF00"/>
      <color rgb="FFEEF4E4"/>
      <color rgb="FFFBFDE3"/>
      <color rgb="FF00CC00"/>
      <color rgb="FF02AE2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AG87"/>
  <sheetViews>
    <sheetView tabSelected="1" view="pageBreakPreview" zoomScale="70" zoomScaleNormal="70" zoomScaleSheetLayoutView="70" workbookViewId="0">
      <selection activeCell="N5" sqref="N5"/>
    </sheetView>
  </sheetViews>
  <sheetFormatPr defaultRowHeight="12.75"/>
  <cols>
    <col min="1" max="1" width="17.7109375" style="300" customWidth="1"/>
    <col min="2" max="2" width="15.7109375" style="7" customWidth="1"/>
    <col min="3" max="3" width="20.7109375" style="8" customWidth="1"/>
    <col min="4" max="4" width="17" style="307" customWidth="1"/>
    <col min="5" max="5" width="18.5703125" style="9" customWidth="1"/>
    <col min="6" max="6" width="15.7109375" style="8" customWidth="1"/>
    <col min="7" max="7" width="20.7109375" style="10" customWidth="1"/>
    <col min="8" max="8" width="18.5703125" style="14" customWidth="1"/>
    <col min="9" max="9" width="40.7109375" style="11" customWidth="1"/>
    <col min="10" max="10" width="52.42578125" style="50" customWidth="1"/>
    <col min="11" max="11" width="13.5703125" style="7" customWidth="1"/>
    <col min="12" max="16384" width="9.140625" style="7"/>
  </cols>
  <sheetData>
    <row r="1" spans="1:33" s="6" customFormat="1" ht="18" customHeight="1">
      <c r="A1" s="552" t="s">
        <v>391</v>
      </c>
      <c r="B1" s="553"/>
      <c r="C1" s="553"/>
      <c r="D1" s="553"/>
      <c r="E1" s="553"/>
      <c r="F1" s="553"/>
      <c r="G1" s="553"/>
      <c r="H1" s="553"/>
      <c r="I1" s="553"/>
      <c r="J1" s="683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33" s="6" customFormat="1" ht="19.5" customHeight="1">
      <c r="A2" s="437"/>
      <c r="B2" s="463"/>
      <c r="C2" s="463"/>
      <c r="D2" s="463"/>
      <c r="E2" s="463"/>
      <c r="F2" s="463"/>
      <c r="G2" s="463"/>
      <c r="H2" s="463"/>
      <c r="I2" s="463"/>
      <c r="J2" s="463"/>
      <c r="K2" s="684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>
      <c r="A3" s="295"/>
      <c r="B3" s="5"/>
      <c r="C3" s="53"/>
      <c r="D3" s="301"/>
      <c r="E3" s="12"/>
      <c r="F3" s="53"/>
      <c r="G3" s="54"/>
      <c r="H3" s="12"/>
      <c r="I3" s="55"/>
      <c r="J3" s="293"/>
      <c r="K3" s="5"/>
    </row>
    <row r="4" spans="1:33" ht="13.5" thickBot="1">
      <c r="A4" s="420" t="s">
        <v>0</v>
      </c>
      <c r="B4" s="56"/>
      <c r="C4" s="57"/>
      <c r="D4" s="302"/>
      <c r="E4" s="56"/>
      <c r="F4" s="53"/>
      <c r="G4" s="54"/>
      <c r="H4" s="12"/>
      <c r="I4" s="55"/>
      <c r="J4" s="67"/>
      <c r="K4" s="5"/>
    </row>
    <row r="5" spans="1:33" ht="39" thickBot="1">
      <c r="A5" s="421" t="s">
        <v>92</v>
      </c>
      <c r="B5" s="422" t="s">
        <v>20</v>
      </c>
      <c r="C5" s="423" t="s">
        <v>299</v>
      </c>
      <c r="D5" s="424" t="s">
        <v>21</v>
      </c>
      <c r="E5" s="425" t="s">
        <v>3</v>
      </c>
      <c r="F5" s="426" t="s">
        <v>22</v>
      </c>
      <c r="G5" s="426" t="s">
        <v>4</v>
      </c>
      <c r="H5" s="426" t="s">
        <v>23</v>
      </c>
      <c r="I5" s="427" t="s">
        <v>24</v>
      </c>
      <c r="J5" s="649"/>
      <c r="K5" s="58"/>
    </row>
    <row r="6" spans="1:33">
      <c r="A6" s="312" t="s">
        <v>42</v>
      </c>
      <c r="B6" s="313" t="s">
        <v>94</v>
      </c>
      <c r="C6" s="263" t="s">
        <v>302</v>
      </c>
      <c r="D6" s="315">
        <v>706</v>
      </c>
      <c r="E6" s="262" t="s">
        <v>10</v>
      </c>
      <c r="F6" s="316">
        <v>43.1</v>
      </c>
      <c r="G6" s="317">
        <f>D6*F6</f>
        <v>30428.600000000002</v>
      </c>
      <c r="H6" s="262" t="s">
        <v>26</v>
      </c>
      <c r="I6" s="679" t="s">
        <v>33</v>
      </c>
      <c r="J6" s="635"/>
      <c r="K6"/>
      <c r="L6" s="17" t="s">
        <v>354</v>
      </c>
    </row>
    <row r="7" spans="1:33" customFormat="1" ht="12.75" customHeight="1">
      <c r="A7" s="318"/>
      <c r="B7" s="319" t="s">
        <v>12</v>
      </c>
      <c r="C7" s="243" t="s">
        <v>302</v>
      </c>
      <c r="D7" s="321">
        <v>1131</v>
      </c>
      <c r="E7" s="434" t="s">
        <v>10</v>
      </c>
      <c r="F7" s="322">
        <v>42.45</v>
      </c>
      <c r="G7" s="323">
        <f t="shared" ref="G7:G42" si="0">D7*F7</f>
        <v>48010.950000000004</v>
      </c>
      <c r="H7" s="530" t="s">
        <v>26</v>
      </c>
      <c r="I7" s="568" t="s">
        <v>30</v>
      </c>
      <c r="J7" s="650"/>
      <c r="K7" t="s">
        <v>357</v>
      </c>
      <c r="L7" s="17" t="s">
        <v>354</v>
      </c>
    </row>
    <row r="8" spans="1:33">
      <c r="A8" s="183"/>
      <c r="B8" s="319" t="s">
        <v>13</v>
      </c>
      <c r="C8" s="243" t="s">
        <v>302</v>
      </c>
      <c r="D8" s="321">
        <v>37</v>
      </c>
      <c r="E8" s="434" t="s">
        <v>10</v>
      </c>
      <c r="F8" s="322">
        <v>42.45</v>
      </c>
      <c r="G8" s="323">
        <f t="shared" si="0"/>
        <v>1570.65</v>
      </c>
      <c r="H8" s="530"/>
      <c r="I8" s="568"/>
      <c r="J8" s="650"/>
      <c r="K8" t="s">
        <v>357</v>
      </c>
      <c r="L8" s="17" t="s">
        <v>354</v>
      </c>
    </row>
    <row r="9" spans="1:33">
      <c r="A9" s="324"/>
      <c r="B9" s="325" t="s">
        <v>14</v>
      </c>
      <c r="C9" s="418" t="s">
        <v>302</v>
      </c>
      <c r="D9" s="327">
        <v>236</v>
      </c>
      <c r="E9" s="433" t="s">
        <v>10</v>
      </c>
      <c r="F9" s="328">
        <v>42.45</v>
      </c>
      <c r="G9" s="329">
        <f t="shared" si="0"/>
        <v>10018.200000000001</v>
      </c>
      <c r="H9" s="545"/>
      <c r="I9" s="547"/>
      <c r="J9" s="650"/>
      <c r="K9" t="s">
        <v>357</v>
      </c>
      <c r="L9" s="17" t="s">
        <v>354</v>
      </c>
    </row>
    <row r="10" spans="1:33" ht="27" customHeight="1">
      <c r="A10" s="183"/>
      <c r="B10" s="330" t="s">
        <v>96</v>
      </c>
      <c r="C10" s="331" t="s">
        <v>302</v>
      </c>
      <c r="D10" s="332">
        <v>206</v>
      </c>
      <c r="E10" s="107" t="s">
        <v>10</v>
      </c>
      <c r="F10" s="333">
        <v>50</v>
      </c>
      <c r="G10" s="334">
        <f t="shared" si="0"/>
        <v>10300</v>
      </c>
      <c r="H10" s="335" t="s">
        <v>25</v>
      </c>
      <c r="I10" s="669" t="s">
        <v>31</v>
      </c>
      <c r="J10" s="635"/>
      <c r="K10"/>
      <c r="L10" s="17" t="s">
        <v>354</v>
      </c>
    </row>
    <row r="11" spans="1:33" ht="13.5" customHeight="1">
      <c r="A11" s="183"/>
      <c r="B11" s="336" t="s">
        <v>97</v>
      </c>
      <c r="C11" s="320" t="s">
        <v>301</v>
      </c>
      <c r="D11" s="321">
        <v>1947</v>
      </c>
      <c r="E11" s="96" t="s">
        <v>88</v>
      </c>
      <c r="F11" s="322">
        <v>35</v>
      </c>
      <c r="G11" s="323">
        <f t="shared" si="0"/>
        <v>68145</v>
      </c>
      <c r="H11" s="556" t="s">
        <v>108</v>
      </c>
      <c r="I11" s="676" t="s">
        <v>141</v>
      </c>
      <c r="J11" s="651"/>
      <c r="K11"/>
      <c r="L11" s="17" t="s">
        <v>354</v>
      </c>
    </row>
    <row r="12" spans="1:33" ht="27" customHeight="1">
      <c r="A12" s="337"/>
      <c r="B12" s="319" t="s">
        <v>69</v>
      </c>
      <c r="C12" s="320" t="s">
        <v>301</v>
      </c>
      <c r="D12" s="321">
        <v>1064</v>
      </c>
      <c r="E12" s="96" t="s">
        <v>88</v>
      </c>
      <c r="F12" s="322">
        <v>35</v>
      </c>
      <c r="G12" s="323">
        <f t="shared" si="0"/>
        <v>37240</v>
      </c>
      <c r="H12" s="556"/>
      <c r="I12" s="676"/>
      <c r="J12" s="651"/>
      <c r="K12"/>
      <c r="L12" s="17" t="s">
        <v>354</v>
      </c>
    </row>
    <row r="13" spans="1:33">
      <c r="A13" s="337"/>
      <c r="B13" s="338" t="s">
        <v>98</v>
      </c>
      <c r="C13" s="326" t="s">
        <v>301</v>
      </c>
      <c r="D13" s="327">
        <v>133</v>
      </c>
      <c r="E13" s="100" t="s">
        <v>88</v>
      </c>
      <c r="F13" s="328">
        <v>35</v>
      </c>
      <c r="G13" s="329">
        <f t="shared" si="0"/>
        <v>4655</v>
      </c>
      <c r="H13" s="549"/>
      <c r="I13" s="675"/>
      <c r="J13" s="651"/>
      <c r="K13"/>
      <c r="L13" s="17" t="s">
        <v>354</v>
      </c>
    </row>
    <row r="14" spans="1:33">
      <c r="A14" s="337"/>
      <c r="B14" s="339" t="s">
        <v>167</v>
      </c>
      <c r="C14" s="331" t="s">
        <v>302</v>
      </c>
      <c r="D14" s="340">
        <v>133</v>
      </c>
      <c r="E14" s="107" t="s">
        <v>10</v>
      </c>
      <c r="F14" s="341">
        <v>42.45</v>
      </c>
      <c r="G14" s="342">
        <f t="shared" si="0"/>
        <v>5645.85</v>
      </c>
      <c r="H14" s="335" t="s">
        <v>25</v>
      </c>
      <c r="I14" s="678" t="s">
        <v>33</v>
      </c>
      <c r="J14" s="195"/>
      <c r="K14"/>
      <c r="L14" s="17" t="s">
        <v>354</v>
      </c>
    </row>
    <row r="15" spans="1:33">
      <c r="A15" s="337"/>
      <c r="B15" s="343" t="s">
        <v>190</v>
      </c>
      <c r="C15" s="320" t="s">
        <v>302</v>
      </c>
      <c r="D15" s="321">
        <v>14</v>
      </c>
      <c r="E15" s="96" t="s">
        <v>10</v>
      </c>
      <c r="F15" s="322">
        <v>42.45</v>
      </c>
      <c r="G15" s="323">
        <f t="shared" si="0"/>
        <v>594.30000000000007</v>
      </c>
      <c r="H15" s="557" t="s">
        <v>25</v>
      </c>
      <c r="I15" s="676" t="s">
        <v>192</v>
      </c>
      <c r="J15" s="651"/>
      <c r="K15" t="s">
        <v>357</v>
      </c>
      <c r="L15" s="17" t="s">
        <v>354</v>
      </c>
    </row>
    <row r="16" spans="1:33">
      <c r="A16" s="337"/>
      <c r="B16" s="344" t="s">
        <v>191</v>
      </c>
      <c r="C16" s="326" t="s">
        <v>302</v>
      </c>
      <c r="D16" s="327">
        <v>8</v>
      </c>
      <c r="E16" s="100" t="s">
        <v>10</v>
      </c>
      <c r="F16" s="328">
        <v>42.45</v>
      </c>
      <c r="G16" s="329">
        <f t="shared" si="0"/>
        <v>339.6</v>
      </c>
      <c r="H16" s="558"/>
      <c r="I16" s="675"/>
      <c r="J16" s="651"/>
      <c r="K16" t="s">
        <v>357</v>
      </c>
      <c r="L16" s="17" t="s">
        <v>354</v>
      </c>
    </row>
    <row r="17" spans="1:12" ht="38.25">
      <c r="A17" s="337"/>
      <c r="B17" s="339" t="s">
        <v>197</v>
      </c>
      <c r="C17" s="331" t="s">
        <v>302</v>
      </c>
      <c r="D17" s="340">
        <v>165</v>
      </c>
      <c r="E17" s="107" t="s">
        <v>10</v>
      </c>
      <c r="F17" s="341">
        <v>42.45</v>
      </c>
      <c r="G17" s="342">
        <f t="shared" si="0"/>
        <v>7004.2500000000009</v>
      </c>
      <c r="H17" s="345" t="s">
        <v>25</v>
      </c>
      <c r="I17" s="678" t="s">
        <v>204</v>
      </c>
      <c r="J17" s="195"/>
      <c r="K17" t="s">
        <v>357</v>
      </c>
      <c r="L17" s="17" t="s">
        <v>354</v>
      </c>
    </row>
    <row r="18" spans="1:12">
      <c r="A18" s="337"/>
      <c r="B18" s="319" t="s">
        <v>113</v>
      </c>
      <c r="C18" s="320" t="s">
        <v>307</v>
      </c>
      <c r="D18" s="321">
        <v>1068</v>
      </c>
      <c r="E18" s="96" t="s">
        <v>10</v>
      </c>
      <c r="F18" s="322">
        <v>25</v>
      </c>
      <c r="G18" s="323">
        <f t="shared" si="0"/>
        <v>26700</v>
      </c>
      <c r="H18" s="346" t="s">
        <v>26</v>
      </c>
      <c r="I18" s="676" t="s">
        <v>126</v>
      </c>
      <c r="J18" s="652"/>
      <c r="K18"/>
      <c r="L18" s="17" t="s">
        <v>354</v>
      </c>
    </row>
    <row r="19" spans="1:12" ht="25.5">
      <c r="A19" s="337"/>
      <c r="B19" s="319" t="s">
        <v>114</v>
      </c>
      <c r="C19" s="347" t="s">
        <v>341</v>
      </c>
      <c r="D19" s="321">
        <v>1417</v>
      </c>
      <c r="E19" s="96" t="s">
        <v>10</v>
      </c>
      <c r="F19" s="322">
        <v>25</v>
      </c>
      <c r="G19" s="323">
        <f t="shared" si="0"/>
        <v>35425</v>
      </c>
      <c r="H19" s="346" t="s">
        <v>26</v>
      </c>
      <c r="I19" s="676"/>
      <c r="J19" s="652"/>
      <c r="K19"/>
      <c r="L19" s="17" t="s">
        <v>354</v>
      </c>
    </row>
    <row r="20" spans="1:12" ht="25.5" customHeight="1">
      <c r="A20" s="324"/>
      <c r="B20" s="319">
        <v>63</v>
      </c>
      <c r="C20" s="320" t="s">
        <v>307</v>
      </c>
      <c r="D20" s="321">
        <v>774</v>
      </c>
      <c r="E20" s="96" t="s">
        <v>10</v>
      </c>
      <c r="F20" s="322">
        <v>25</v>
      </c>
      <c r="G20" s="323">
        <f t="shared" si="0"/>
        <v>19350</v>
      </c>
      <c r="H20" s="346" t="s">
        <v>26</v>
      </c>
      <c r="I20" s="676"/>
      <c r="J20" s="652"/>
      <c r="K20"/>
      <c r="L20" s="17" t="s">
        <v>354</v>
      </c>
    </row>
    <row r="21" spans="1:12" ht="25.5">
      <c r="A21" s="337"/>
      <c r="B21" s="319" t="s">
        <v>115</v>
      </c>
      <c r="C21" s="347" t="s">
        <v>341</v>
      </c>
      <c r="D21" s="321">
        <v>1382</v>
      </c>
      <c r="E21" s="96" t="s">
        <v>10</v>
      </c>
      <c r="F21" s="322">
        <v>25</v>
      </c>
      <c r="G21" s="323">
        <f t="shared" si="0"/>
        <v>34550</v>
      </c>
      <c r="H21" s="346" t="s">
        <v>26</v>
      </c>
      <c r="I21" s="676"/>
      <c r="J21" s="652"/>
      <c r="K21"/>
      <c r="L21" s="17" t="s">
        <v>354</v>
      </c>
    </row>
    <row r="22" spans="1:12" ht="39" customHeight="1">
      <c r="A22" s="324"/>
      <c r="B22" s="319" t="s">
        <v>116</v>
      </c>
      <c r="C22" s="320" t="s">
        <v>301</v>
      </c>
      <c r="D22" s="321">
        <v>220</v>
      </c>
      <c r="E22" s="96" t="s">
        <v>10</v>
      </c>
      <c r="F22" s="322">
        <v>25</v>
      </c>
      <c r="G22" s="323">
        <f t="shared" si="0"/>
        <v>5500</v>
      </c>
      <c r="H22" s="346" t="s">
        <v>25</v>
      </c>
      <c r="I22" s="676"/>
      <c r="J22" s="652"/>
      <c r="K22"/>
      <c r="L22" s="17" t="s">
        <v>354</v>
      </c>
    </row>
    <row r="23" spans="1:12" ht="13.5" thickBot="1">
      <c r="A23" s="348"/>
      <c r="B23" s="349" t="s">
        <v>117</v>
      </c>
      <c r="C23" s="350" t="s">
        <v>307</v>
      </c>
      <c r="D23" s="351">
        <v>86</v>
      </c>
      <c r="E23" s="203" t="s">
        <v>10</v>
      </c>
      <c r="F23" s="352">
        <v>25</v>
      </c>
      <c r="G23" s="353">
        <f t="shared" si="0"/>
        <v>2150</v>
      </c>
      <c r="H23" s="354" t="s">
        <v>25</v>
      </c>
      <c r="I23" s="677"/>
      <c r="J23" s="652"/>
      <c r="K23"/>
      <c r="L23" s="17" t="s">
        <v>354</v>
      </c>
    </row>
    <row r="24" spans="1:12" ht="51" customHeight="1">
      <c r="A24" s="146" t="s">
        <v>43</v>
      </c>
      <c r="B24" s="355" t="s">
        <v>343</v>
      </c>
      <c r="C24" s="356" t="s">
        <v>301</v>
      </c>
      <c r="D24" s="357">
        <v>174</v>
      </c>
      <c r="E24" s="238" t="s">
        <v>175</v>
      </c>
      <c r="F24" s="358">
        <v>20.13</v>
      </c>
      <c r="G24" s="359">
        <f t="shared" si="0"/>
        <v>3502.62</v>
      </c>
      <c r="H24" s="548" t="s">
        <v>25</v>
      </c>
      <c r="I24" s="674" t="s">
        <v>342</v>
      </c>
      <c r="J24" s="633"/>
      <c r="K24" t="s">
        <v>357</v>
      </c>
      <c r="L24" s="17" t="s">
        <v>355</v>
      </c>
    </row>
    <row r="25" spans="1:12">
      <c r="A25" s="183"/>
      <c r="B25" s="360" t="s">
        <v>266</v>
      </c>
      <c r="C25" s="326" t="s">
        <v>302</v>
      </c>
      <c r="D25" s="327">
        <v>71</v>
      </c>
      <c r="E25" s="98" t="s">
        <v>11</v>
      </c>
      <c r="F25" s="328">
        <v>20.13</v>
      </c>
      <c r="G25" s="329">
        <f t="shared" si="0"/>
        <v>1429.23</v>
      </c>
      <c r="H25" s="549"/>
      <c r="I25" s="675"/>
      <c r="J25" s="633"/>
      <c r="K25" t="s">
        <v>357</v>
      </c>
      <c r="L25" s="17" t="s">
        <v>355</v>
      </c>
    </row>
    <row r="26" spans="1:12" ht="38.25">
      <c r="A26" s="337"/>
      <c r="B26" s="330">
        <v>996</v>
      </c>
      <c r="C26" s="331" t="s">
        <v>302</v>
      </c>
      <c r="D26" s="340">
        <v>752</v>
      </c>
      <c r="E26" s="107" t="s">
        <v>10</v>
      </c>
      <c r="F26" s="341">
        <v>70.2</v>
      </c>
      <c r="G26" s="342">
        <f t="shared" si="0"/>
        <v>52790.400000000001</v>
      </c>
      <c r="H26" s="335" t="s">
        <v>108</v>
      </c>
      <c r="I26" s="669" t="s">
        <v>99</v>
      </c>
      <c r="J26" s="635"/>
      <c r="K26"/>
      <c r="L26" s="17" t="s">
        <v>354</v>
      </c>
    </row>
    <row r="27" spans="1:12" ht="51">
      <c r="A27" s="337"/>
      <c r="B27" s="361" t="s">
        <v>298</v>
      </c>
      <c r="C27" s="362" t="s">
        <v>300</v>
      </c>
      <c r="D27" s="340">
        <v>924</v>
      </c>
      <c r="E27" s="107" t="s">
        <v>10</v>
      </c>
      <c r="F27" s="341">
        <v>20.13</v>
      </c>
      <c r="G27" s="342">
        <f t="shared" si="0"/>
        <v>18600.12</v>
      </c>
      <c r="H27" s="335" t="s">
        <v>108</v>
      </c>
      <c r="I27" s="670" t="s">
        <v>344</v>
      </c>
      <c r="J27" s="635"/>
      <c r="K27" t="s">
        <v>357</v>
      </c>
      <c r="L27" s="17" t="s">
        <v>354</v>
      </c>
    </row>
    <row r="28" spans="1:12" ht="41.25" customHeight="1">
      <c r="A28" s="183"/>
      <c r="B28" s="330" t="s">
        <v>280</v>
      </c>
      <c r="C28" s="331" t="s">
        <v>302</v>
      </c>
      <c r="D28" s="340">
        <v>131</v>
      </c>
      <c r="E28" s="107" t="s">
        <v>10</v>
      </c>
      <c r="F28" s="341">
        <v>40</v>
      </c>
      <c r="G28" s="342">
        <f t="shared" si="0"/>
        <v>5240</v>
      </c>
      <c r="H28" s="363" t="s">
        <v>25</v>
      </c>
      <c r="I28" s="671" t="s">
        <v>27</v>
      </c>
      <c r="J28" s="635"/>
      <c r="K28"/>
      <c r="L28" s="17" t="s">
        <v>354</v>
      </c>
    </row>
    <row r="29" spans="1:12" ht="41.25" customHeight="1">
      <c r="A29" s="183"/>
      <c r="B29" s="330" t="s">
        <v>282</v>
      </c>
      <c r="C29" s="331" t="s">
        <v>302</v>
      </c>
      <c r="D29" s="340">
        <v>92</v>
      </c>
      <c r="E29" s="105" t="s">
        <v>10</v>
      </c>
      <c r="F29" s="341">
        <v>40</v>
      </c>
      <c r="G29" s="342">
        <f t="shared" si="0"/>
        <v>3680</v>
      </c>
      <c r="H29" s="363" t="s">
        <v>25</v>
      </c>
      <c r="I29" s="671" t="s">
        <v>27</v>
      </c>
      <c r="J29" s="635"/>
      <c r="K29"/>
      <c r="L29" s="17" t="s">
        <v>354</v>
      </c>
    </row>
    <row r="30" spans="1:12" ht="41.25" customHeight="1">
      <c r="A30" s="183"/>
      <c r="B30" s="519" t="s">
        <v>386</v>
      </c>
      <c r="C30" s="520" t="s">
        <v>302</v>
      </c>
      <c r="D30" s="521">
        <v>86</v>
      </c>
      <c r="E30" s="522" t="s">
        <v>10</v>
      </c>
      <c r="F30" s="523">
        <v>20.13</v>
      </c>
      <c r="G30" s="524">
        <f t="shared" si="0"/>
        <v>1731.1799999999998</v>
      </c>
      <c r="H30" s="525" t="s">
        <v>25</v>
      </c>
      <c r="I30" s="672" t="s">
        <v>387</v>
      </c>
      <c r="J30" s="653"/>
      <c r="K30" t="s">
        <v>357</v>
      </c>
      <c r="L30" s="17" t="s">
        <v>354</v>
      </c>
    </row>
    <row r="31" spans="1:12" ht="41.25" customHeight="1">
      <c r="A31" s="183"/>
      <c r="B31" s="330" t="s">
        <v>283</v>
      </c>
      <c r="C31" s="331" t="s">
        <v>302</v>
      </c>
      <c r="D31" s="340">
        <v>127</v>
      </c>
      <c r="E31" s="107" t="s">
        <v>10</v>
      </c>
      <c r="F31" s="341">
        <v>40</v>
      </c>
      <c r="G31" s="342">
        <f t="shared" si="0"/>
        <v>5080</v>
      </c>
      <c r="H31" s="363" t="s">
        <v>25</v>
      </c>
      <c r="I31" s="671" t="s">
        <v>27</v>
      </c>
      <c r="J31" s="635"/>
      <c r="K31"/>
      <c r="L31" s="17" t="s">
        <v>354</v>
      </c>
    </row>
    <row r="32" spans="1:12" ht="41.25" customHeight="1" thickBot="1">
      <c r="A32" s="183"/>
      <c r="B32" s="453" t="s">
        <v>359</v>
      </c>
      <c r="C32" s="454" t="s">
        <v>300</v>
      </c>
      <c r="D32" s="364">
        <v>2033</v>
      </c>
      <c r="E32" s="365" t="s">
        <v>284</v>
      </c>
      <c r="F32" s="366">
        <v>48.52</v>
      </c>
      <c r="G32" s="367">
        <v>26686</v>
      </c>
      <c r="H32" s="455" t="s">
        <v>345</v>
      </c>
      <c r="I32" s="673" t="s">
        <v>358</v>
      </c>
      <c r="J32" s="654"/>
      <c r="K32" t="s">
        <v>357</v>
      </c>
      <c r="L32" s="17" t="s">
        <v>354</v>
      </c>
    </row>
    <row r="33" spans="1:12" ht="29.25" customHeight="1">
      <c r="A33" s="312" t="s">
        <v>44</v>
      </c>
      <c r="B33" s="368" t="s">
        <v>180</v>
      </c>
      <c r="C33" s="369" t="s">
        <v>341</v>
      </c>
      <c r="D33" s="370">
        <v>709</v>
      </c>
      <c r="E33" s="238" t="s">
        <v>9</v>
      </c>
      <c r="F33" s="371">
        <v>1.5</v>
      </c>
      <c r="G33" s="359">
        <f>D33*F33</f>
        <v>1063.5</v>
      </c>
      <c r="H33" s="530" t="s">
        <v>25</v>
      </c>
      <c r="I33" s="568" t="s">
        <v>183</v>
      </c>
      <c r="J33" s="650"/>
      <c r="K33"/>
      <c r="L33" s="17" t="s">
        <v>355</v>
      </c>
    </row>
    <row r="34" spans="1:12" ht="27" customHeight="1">
      <c r="A34" s="337"/>
      <c r="B34" s="372" t="s">
        <v>181</v>
      </c>
      <c r="C34" s="373" t="s">
        <v>341</v>
      </c>
      <c r="D34" s="374">
        <v>331</v>
      </c>
      <c r="E34" s="100" t="s">
        <v>182</v>
      </c>
      <c r="F34" s="375">
        <v>1.5</v>
      </c>
      <c r="G34" s="329">
        <f>D34*F34</f>
        <v>496.5</v>
      </c>
      <c r="H34" s="545"/>
      <c r="I34" s="547"/>
      <c r="J34" s="650"/>
      <c r="K34"/>
      <c r="L34" s="17" t="s">
        <v>355</v>
      </c>
    </row>
    <row r="35" spans="1:12" ht="25.5">
      <c r="A35" s="337"/>
      <c r="B35" s="361" t="s">
        <v>186</v>
      </c>
      <c r="C35" s="376" t="s">
        <v>307</v>
      </c>
      <c r="D35" s="377">
        <v>216</v>
      </c>
      <c r="E35" s="107" t="s">
        <v>11</v>
      </c>
      <c r="F35" s="378">
        <v>25</v>
      </c>
      <c r="G35" s="342">
        <f>D35*F35</f>
        <v>5400</v>
      </c>
      <c r="H35" s="107" t="s">
        <v>25</v>
      </c>
      <c r="I35" s="667" t="s">
        <v>27</v>
      </c>
      <c r="J35" s="635"/>
      <c r="K35"/>
      <c r="L35" s="17" t="s">
        <v>355</v>
      </c>
    </row>
    <row r="36" spans="1:12" ht="26.25" thickBot="1">
      <c r="A36" s="337"/>
      <c r="B36" s="379" t="s">
        <v>316</v>
      </c>
      <c r="C36" s="380" t="s">
        <v>347</v>
      </c>
      <c r="D36" s="351">
        <v>34680</v>
      </c>
      <c r="E36" s="201" t="s">
        <v>11</v>
      </c>
      <c r="F36" s="381">
        <v>1</v>
      </c>
      <c r="G36" s="353">
        <f>D36*F36</f>
        <v>34680</v>
      </c>
      <c r="H36" s="201" t="s">
        <v>346</v>
      </c>
      <c r="I36" s="668" t="s">
        <v>348</v>
      </c>
      <c r="J36" s="655"/>
      <c r="K36" t="s">
        <v>357</v>
      </c>
      <c r="L36" s="17" t="s">
        <v>355</v>
      </c>
    </row>
    <row r="37" spans="1:12" ht="63.75">
      <c r="A37" s="312" t="s">
        <v>45</v>
      </c>
      <c r="B37" s="382" t="s">
        <v>93</v>
      </c>
      <c r="C37" s="314" t="s">
        <v>302</v>
      </c>
      <c r="D37" s="315">
        <v>80</v>
      </c>
      <c r="E37" s="262" t="s">
        <v>10</v>
      </c>
      <c r="F37" s="383">
        <v>30</v>
      </c>
      <c r="G37" s="317">
        <f>D37*F37</f>
        <v>2400</v>
      </c>
      <c r="H37" s="384" t="s">
        <v>109</v>
      </c>
      <c r="I37" s="661" t="s">
        <v>142</v>
      </c>
      <c r="J37" s="635"/>
      <c r="K37" t="s">
        <v>357</v>
      </c>
      <c r="L37" s="17" t="s">
        <v>354</v>
      </c>
    </row>
    <row r="38" spans="1:12" ht="89.25">
      <c r="A38" s="337"/>
      <c r="B38" s="385" t="s">
        <v>107</v>
      </c>
      <c r="C38" s="331" t="s">
        <v>302</v>
      </c>
      <c r="D38" s="340">
        <v>70</v>
      </c>
      <c r="E38" s="107" t="s">
        <v>10</v>
      </c>
      <c r="F38" s="386">
        <v>0</v>
      </c>
      <c r="G38" s="342">
        <f t="shared" si="0"/>
        <v>0</v>
      </c>
      <c r="H38" s="107" t="s">
        <v>25</v>
      </c>
      <c r="I38" s="662" t="s">
        <v>145</v>
      </c>
      <c r="J38" s="635"/>
      <c r="K38"/>
      <c r="L38" s="17" t="s">
        <v>354</v>
      </c>
    </row>
    <row r="39" spans="1:12" ht="38.25">
      <c r="A39" s="337"/>
      <c r="B39" s="385" t="s">
        <v>281</v>
      </c>
      <c r="C39" s="253" t="s">
        <v>302</v>
      </c>
      <c r="D39" s="340">
        <v>38</v>
      </c>
      <c r="E39" s="107" t="s">
        <v>10</v>
      </c>
      <c r="F39" s="386">
        <v>22.27</v>
      </c>
      <c r="G39" s="342">
        <f t="shared" si="0"/>
        <v>846.26</v>
      </c>
      <c r="H39" s="107" t="s">
        <v>25</v>
      </c>
      <c r="I39" s="662" t="s">
        <v>349</v>
      </c>
      <c r="J39" s="635"/>
      <c r="K39" t="s">
        <v>357</v>
      </c>
      <c r="L39" s="17" t="s">
        <v>354</v>
      </c>
    </row>
    <row r="40" spans="1:12">
      <c r="A40" s="337"/>
      <c r="B40" s="387" t="s">
        <v>287</v>
      </c>
      <c r="C40" s="243" t="s">
        <v>302</v>
      </c>
      <c r="D40" s="321">
        <v>26</v>
      </c>
      <c r="E40" s="96" t="s">
        <v>9</v>
      </c>
      <c r="F40" s="388">
        <v>21.4</v>
      </c>
      <c r="G40" s="323">
        <f t="shared" si="0"/>
        <v>556.4</v>
      </c>
      <c r="H40" s="544" t="s">
        <v>25</v>
      </c>
      <c r="I40" s="550" t="s">
        <v>350</v>
      </c>
      <c r="J40" s="650"/>
      <c r="K40" t="s">
        <v>357</v>
      </c>
      <c r="L40" s="17" t="s">
        <v>355</v>
      </c>
    </row>
    <row r="41" spans="1:12" ht="13.5" thickBot="1">
      <c r="A41" s="337"/>
      <c r="B41" s="389" t="s">
        <v>288</v>
      </c>
      <c r="C41" s="269" t="s">
        <v>302</v>
      </c>
      <c r="D41" s="351">
        <v>18</v>
      </c>
      <c r="E41" s="203" t="s">
        <v>9</v>
      </c>
      <c r="F41" s="381">
        <v>21.4</v>
      </c>
      <c r="G41" s="353">
        <f t="shared" si="0"/>
        <v>385.2</v>
      </c>
      <c r="H41" s="531"/>
      <c r="I41" s="551"/>
      <c r="J41" s="650"/>
      <c r="K41" t="s">
        <v>357</v>
      </c>
      <c r="L41" s="17" t="s">
        <v>355</v>
      </c>
    </row>
    <row r="42" spans="1:12" ht="42" customHeight="1">
      <c r="A42" s="312" t="s">
        <v>46</v>
      </c>
      <c r="B42" s="390" t="s">
        <v>279</v>
      </c>
      <c r="C42" s="263" t="s">
        <v>301</v>
      </c>
      <c r="D42" s="315">
        <v>173</v>
      </c>
      <c r="E42" s="262" t="s">
        <v>9</v>
      </c>
      <c r="F42" s="383">
        <v>7.35</v>
      </c>
      <c r="G42" s="317">
        <f t="shared" si="0"/>
        <v>1271.55</v>
      </c>
      <c r="H42" s="262" t="s">
        <v>25</v>
      </c>
      <c r="I42" s="665" t="s">
        <v>351</v>
      </c>
      <c r="J42" s="655"/>
      <c r="K42" t="s">
        <v>357</v>
      </c>
      <c r="L42" s="17" t="s">
        <v>355</v>
      </c>
    </row>
    <row r="43" spans="1:12" ht="40.5" customHeight="1">
      <c r="A43" s="337"/>
      <c r="B43" s="385" t="s">
        <v>19</v>
      </c>
      <c r="C43" s="331" t="s">
        <v>302</v>
      </c>
      <c r="D43" s="340">
        <v>16</v>
      </c>
      <c r="E43" s="107" t="s">
        <v>10</v>
      </c>
      <c r="F43" s="386">
        <v>39</v>
      </c>
      <c r="G43" s="342">
        <f t="shared" ref="G43:G60" si="1">D43*F43</f>
        <v>624</v>
      </c>
      <c r="H43" s="107" t="s">
        <v>25</v>
      </c>
      <c r="I43" s="662" t="s">
        <v>29</v>
      </c>
      <c r="J43" s="635"/>
      <c r="K43" t="s">
        <v>357</v>
      </c>
      <c r="L43" s="17" t="s">
        <v>354</v>
      </c>
    </row>
    <row r="44" spans="1:12" ht="51">
      <c r="A44" s="337"/>
      <c r="B44" s="494">
        <v>171</v>
      </c>
      <c r="C44" s="495" t="s">
        <v>301</v>
      </c>
      <c r="D44" s="393">
        <v>1654</v>
      </c>
      <c r="E44" s="478" t="s">
        <v>9</v>
      </c>
      <c r="F44" s="250">
        <v>5.96</v>
      </c>
      <c r="G44" s="394">
        <f>D44*F44/3</f>
        <v>3285.9466666666667</v>
      </c>
      <c r="H44" s="478" t="s">
        <v>346</v>
      </c>
      <c r="I44" s="666" t="s">
        <v>379</v>
      </c>
      <c r="J44" s="653"/>
      <c r="K44" t="s">
        <v>357</v>
      </c>
      <c r="L44" s="17" t="s">
        <v>355</v>
      </c>
    </row>
    <row r="45" spans="1:12" ht="40.5" customHeight="1">
      <c r="A45" s="337"/>
      <c r="B45" s="496" t="s">
        <v>368</v>
      </c>
      <c r="C45" s="495" t="s">
        <v>301</v>
      </c>
      <c r="D45" s="393">
        <v>128</v>
      </c>
      <c r="E45" s="478" t="s">
        <v>9</v>
      </c>
      <c r="F45" s="250">
        <v>7.35</v>
      </c>
      <c r="G45" s="394">
        <f t="shared" si="1"/>
        <v>940.8</v>
      </c>
      <c r="H45" s="478" t="s">
        <v>25</v>
      </c>
      <c r="I45" s="535" t="s">
        <v>369</v>
      </c>
      <c r="J45" s="656"/>
      <c r="K45" t="s">
        <v>357</v>
      </c>
      <c r="L45" s="17" t="s">
        <v>355</v>
      </c>
    </row>
    <row r="46" spans="1:12" ht="40.5" customHeight="1" thickBot="1">
      <c r="A46" s="337"/>
      <c r="B46" s="497" t="s">
        <v>378</v>
      </c>
      <c r="C46" s="269" t="s">
        <v>302</v>
      </c>
      <c r="D46" s="351">
        <v>179</v>
      </c>
      <c r="E46" s="480" t="s">
        <v>10</v>
      </c>
      <c r="F46" s="381">
        <v>39</v>
      </c>
      <c r="G46" s="353">
        <f t="shared" si="1"/>
        <v>6981</v>
      </c>
      <c r="H46" s="480" t="s">
        <v>25</v>
      </c>
      <c r="I46" s="534"/>
      <c r="J46" s="656"/>
      <c r="K46" t="s">
        <v>357</v>
      </c>
      <c r="L46" s="17" t="s">
        <v>354</v>
      </c>
    </row>
    <row r="47" spans="1:12" ht="40.5" customHeight="1" thickBot="1">
      <c r="A47" s="348"/>
      <c r="B47" s="389" t="s">
        <v>289</v>
      </c>
      <c r="C47" s="269" t="s">
        <v>307</v>
      </c>
      <c r="D47" s="351">
        <v>5756</v>
      </c>
      <c r="E47" s="203" t="s">
        <v>11</v>
      </c>
      <c r="F47" s="381">
        <v>1</v>
      </c>
      <c r="G47" s="353">
        <f>D47*F47</f>
        <v>5756</v>
      </c>
      <c r="H47" s="203" t="s">
        <v>346</v>
      </c>
      <c r="I47" s="664" t="s">
        <v>348</v>
      </c>
      <c r="J47" s="635"/>
      <c r="K47" t="s">
        <v>357</v>
      </c>
      <c r="L47" s="17" t="s">
        <v>355</v>
      </c>
    </row>
    <row r="48" spans="1:12">
      <c r="A48" s="183" t="s">
        <v>47</v>
      </c>
      <c r="B48" s="382" t="s">
        <v>17</v>
      </c>
      <c r="C48" s="314" t="s">
        <v>302</v>
      </c>
      <c r="D48" s="315">
        <v>519</v>
      </c>
      <c r="E48" s="187" t="s">
        <v>10</v>
      </c>
      <c r="F48" s="383">
        <v>34</v>
      </c>
      <c r="G48" s="317">
        <f t="shared" si="1"/>
        <v>17646</v>
      </c>
      <c r="H48" s="262" t="s">
        <v>25</v>
      </c>
      <c r="I48" s="661" t="s">
        <v>33</v>
      </c>
      <c r="J48" s="635"/>
      <c r="K48"/>
      <c r="L48" s="17" t="s">
        <v>354</v>
      </c>
    </row>
    <row r="49" spans="1:12" ht="18.75" customHeight="1">
      <c r="A49" s="337"/>
      <c r="B49" s="391" t="s">
        <v>100</v>
      </c>
      <c r="C49" s="392" t="s">
        <v>302</v>
      </c>
      <c r="D49" s="393">
        <v>153</v>
      </c>
      <c r="E49" s="199" t="s">
        <v>10</v>
      </c>
      <c r="F49" s="250">
        <v>46</v>
      </c>
      <c r="G49" s="394">
        <f t="shared" si="1"/>
        <v>7038</v>
      </c>
      <c r="H49" s="544" t="s">
        <v>25</v>
      </c>
      <c r="I49" s="546" t="s">
        <v>101</v>
      </c>
      <c r="J49" s="650"/>
      <c r="K49"/>
      <c r="L49" s="17" t="s">
        <v>354</v>
      </c>
    </row>
    <row r="50" spans="1:12" ht="19.5" customHeight="1">
      <c r="A50" s="337"/>
      <c r="B50" s="395" t="s">
        <v>352</v>
      </c>
      <c r="C50" s="326" t="s">
        <v>302</v>
      </c>
      <c r="D50" s="327">
        <v>187</v>
      </c>
      <c r="E50" s="100" t="s">
        <v>10</v>
      </c>
      <c r="F50" s="251">
        <v>46</v>
      </c>
      <c r="G50" s="329">
        <f t="shared" si="1"/>
        <v>8602</v>
      </c>
      <c r="H50" s="545"/>
      <c r="I50" s="547"/>
      <c r="J50" s="650"/>
      <c r="K50"/>
      <c r="L50" s="17" t="s">
        <v>354</v>
      </c>
    </row>
    <row r="51" spans="1:12" ht="38.25">
      <c r="A51" s="337"/>
      <c r="B51" s="385" t="s">
        <v>297</v>
      </c>
      <c r="C51" s="253" t="s">
        <v>302</v>
      </c>
      <c r="D51" s="340">
        <v>250</v>
      </c>
      <c r="E51" s="107" t="s">
        <v>10</v>
      </c>
      <c r="F51" s="386">
        <v>46</v>
      </c>
      <c r="G51" s="342">
        <f t="shared" si="1"/>
        <v>11500</v>
      </c>
      <c r="H51" s="396" t="s">
        <v>25</v>
      </c>
      <c r="I51" s="659" t="s">
        <v>101</v>
      </c>
      <c r="J51" s="634"/>
      <c r="K51"/>
      <c r="L51" s="17" t="s">
        <v>354</v>
      </c>
    </row>
    <row r="52" spans="1:12" ht="38.25">
      <c r="A52" s="337"/>
      <c r="B52" s="526" t="s">
        <v>389</v>
      </c>
      <c r="C52" s="520" t="s">
        <v>302</v>
      </c>
      <c r="D52" s="521">
        <v>93</v>
      </c>
      <c r="E52" s="522" t="s">
        <v>10</v>
      </c>
      <c r="F52" s="527">
        <v>42.1</v>
      </c>
      <c r="G52" s="524">
        <f t="shared" si="1"/>
        <v>3915.3</v>
      </c>
      <c r="H52" s="528" t="s">
        <v>25</v>
      </c>
      <c r="I52" s="660" t="s">
        <v>390</v>
      </c>
      <c r="J52" s="657"/>
      <c r="K52" t="s">
        <v>357</v>
      </c>
      <c r="L52" s="17" t="s">
        <v>354</v>
      </c>
    </row>
    <row r="53" spans="1:12" ht="38.25">
      <c r="A53" s="337"/>
      <c r="B53" s="526" t="s">
        <v>388</v>
      </c>
      <c r="C53" s="520" t="s">
        <v>302</v>
      </c>
      <c r="D53" s="521">
        <v>164</v>
      </c>
      <c r="E53" s="522" t="s">
        <v>10</v>
      </c>
      <c r="F53" s="527">
        <v>42.1</v>
      </c>
      <c r="G53" s="524">
        <f t="shared" si="1"/>
        <v>6904.4000000000005</v>
      </c>
      <c r="H53" s="528" t="s">
        <v>25</v>
      </c>
      <c r="I53" s="660" t="s">
        <v>31</v>
      </c>
      <c r="J53" s="657"/>
      <c r="K53" t="s">
        <v>357</v>
      </c>
      <c r="L53" s="17" t="s">
        <v>354</v>
      </c>
    </row>
    <row r="54" spans="1:12" ht="39" thickBot="1">
      <c r="A54" s="348"/>
      <c r="B54" s="389" t="s">
        <v>18</v>
      </c>
      <c r="C54" s="350" t="s">
        <v>302</v>
      </c>
      <c r="D54" s="351">
        <v>190</v>
      </c>
      <c r="E54" s="203" t="s">
        <v>10</v>
      </c>
      <c r="F54" s="381">
        <v>42.1</v>
      </c>
      <c r="G54" s="353">
        <f t="shared" si="1"/>
        <v>7999</v>
      </c>
      <c r="H54" s="203" t="s">
        <v>25</v>
      </c>
      <c r="I54" s="499" t="s">
        <v>31</v>
      </c>
      <c r="J54" s="635"/>
      <c r="K54"/>
      <c r="L54" s="17" t="s">
        <v>354</v>
      </c>
    </row>
    <row r="55" spans="1:12" ht="25.5">
      <c r="A55" s="183" t="s">
        <v>48</v>
      </c>
      <c r="B55" s="382" t="s">
        <v>285</v>
      </c>
      <c r="C55" s="263" t="s">
        <v>302</v>
      </c>
      <c r="D55" s="315">
        <v>29</v>
      </c>
      <c r="E55" s="262" t="s">
        <v>10</v>
      </c>
      <c r="F55" s="383">
        <v>50</v>
      </c>
      <c r="G55" s="317">
        <f>D55*F55</f>
        <v>1450</v>
      </c>
      <c r="H55" s="262" t="s">
        <v>25</v>
      </c>
      <c r="I55" s="661" t="s">
        <v>27</v>
      </c>
      <c r="J55" s="635"/>
      <c r="K55" t="s">
        <v>357</v>
      </c>
      <c r="L55" s="17" t="s">
        <v>354</v>
      </c>
    </row>
    <row r="56" spans="1:12" ht="51">
      <c r="A56" s="183"/>
      <c r="B56" s="385" t="s">
        <v>286</v>
      </c>
      <c r="C56" s="495" t="s">
        <v>302</v>
      </c>
      <c r="D56" s="340">
        <v>433</v>
      </c>
      <c r="E56" s="107" t="s">
        <v>10</v>
      </c>
      <c r="F56" s="386">
        <v>50</v>
      </c>
      <c r="G56" s="342">
        <f>D56*F56</f>
        <v>21650</v>
      </c>
      <c r="H56" s="107" t="s">
        <v>108</v>
      </c>
      <c r="I56" s="662" t="s">
        <v>353</v>
      </c>
      <c r="J56" s="635"/>
      <c r="K56"/>
      <c r="L56" s="17" t="s">
        <v>354</v>
      </c>
    </row>
    <row r="57" spans="1:12" ht="38.25">
      <c r="A57" s="337"/>
      <c r="B57" s="361" t="s">
        <v>339</v>
      </c>
      <c r="C57" s="253" t="s">
        <v>302</v>
      </c>
      <c r="D57" s="340">
        <v>181</v>
      </c>
      <c r="E57" s="107" t="s">
        <v>10</v>
      </c>
      <c r="F57" s="386">
        <v>50.9</v>
      </c>
      <c r="G57" s="342">
        <f t="shared" si="1"/>
        <v>9212.9</v>
      </c>
      <c r="H57" s="107" t="s">
        <v>25</v>
      </c>
      <c r="I57" s="662" t="s">
        <v>143</v>
      </c>
      <c r="J57" s="635"/>
      <c r="K57"/>
      <c r="L57" s="17" t="s">
        <v>354</v>
      </c>
    </row>
    <row r="58" spans="1:12" ht="39" thickBot="1">
      <c r="A58" s="348"/>
      <c r="B58" s="379" t="s">
        <v>340</v>
      </c>
      <c r="C58" s="269" t="s">
        <v>302</v>
      </c>
      <c r="D58" s="351">
        <v>99</v>
      </c>
      <c r="E58" s="203" t="s">
        <v>10</v>
      </c>
      <c r="F58" s="381">
        <v>50.9</v>
      </c>
      <c r="G58" s="353">
        <f t="shared" si="1"/>
        <v>5039.0999999999995</v>
      </c>
      <c r="H58" s="203" t="s">
        <v>25</v>
      </c>
      <c r="I58" s="498" t="s">
        <v>143</v>
      </c>
      <c r="J58" s="635"/>
      <c r="K58"/>
      <c r="L58" s="17" t="s">
        <v>354</v>
      </c>
    </row>
    <row r="59" spans="1:12" ht="38.25">
      <c r="A59" s="337"/>
      <c r="B59" s="500" t="s">
        <v>380</v>
      </c>
      <c r="C59" s="501" t="s">
        <v>302</v>
      </c>
      <c r="D59" s="502">
        <v>37</v>
      </c>
      <c r="E59" s="477" t="s">
        <v>10</v>
      </c>
      <c r="F59" s="503">
        <v>46</v>
      </c>
      <c r="G59" s="504">
        <f t="shared" si="1"/>
        <v>1702</v>
      </c>
      <c r="H59" s="477" t="s">
        <v>25</v>
      </c>
      <c r="I59" s="663" t="s">
        <v>143</v>
      </c>
      <c r="J59" s="653"/>
      <c r="K59" t="s">
        <v>357</v>
      </c>
      <c r="L59" s="17" t="s">
        <v>354</v>
      </c>
    </row>
    <row r="60" spans="1:12" ht="39" thickBot="1">
      <c r="A60" s="183" t="s">
        <v>49</v>
      </c>
      <c r="B60" s="435" t="s">
        <v>361</v>
      </c>
      <c r="C60" s="269" t="s">
        <v>302</v>
      </c>
      <c r="D60" s="351">
        <v>64</v>
      </c>
      <c r="E60" s="419" t="s">
        <v>10</v>
      </c>
      <c r="F60" s="436">
        <v>46</v>
      </c>
      <c r="G60" s="353">
        <f t="shared" si="1"/>
        <v>2944</v>
      </c>
      <c r="H60" s="419" t="s">
        <v>25</v>
      </c>
      <c r="I60" s="499" t="s">
        <v>143</v>
      </c>
      <c r="J60" s="635"/>
      <c r="K60" t="s">
        <v>357</v>
      </c>
      <c r="L60" s="17" t="s">
        <v>354</v>
      </c>
    </row>
    <row r="61" spans="1:12" ht="26.25" thickBot="1">
      <c r="A61" s="397" t="s">
        <v>50</v>
      </c>
      <c r="B61" s="398" t="s">
        <v>95</v>
      </c>
      <c r="C61" s="399" t="s">
        <v>302</v>
      </c>
      <c r="D61" s="400">
        <v>162</v>
      </c>
      <c r="E61" s="401" t="s">
        <v>10</v>
      </c>
      <c r="F61" s="402">
        <v>50</v>
      </c>
      <c r="G61" s="403">
        <f t="shared" ref="G61:G64" si="2">D61*F61</f>
        <v>8100</v>
      </c>
      <c r="H61" s="401" t="s">
        <v>25</v>
      </c>
      <c r="I61" s="404" t="s">
        <v>27</v>
      </c>
      <c r="J61" s="635"/>
      <c r="K61"/>
      <c r="L61" s="17" t="s">
        <v>354</v>
      </c>
    </row>
    <row r="62" spans="1:12" ht="25.5">
      <c r="A62" s="312" t="s">
        <v>374</v>
      </c>
      <c r="B62" s="491" t="s">
        <v>375</v>
      </c>
      <c r="C62" s="492" t="s">
        <v>341</v>
      </c>
      <c r="D62" s="357">
        <v>1615</v>
      </c>
      <c r="E62" s="238" t="s">
        <v>11</v>
      </c>
      <c r="F62" s="411">
        <v>0.59</v>
      </c>
      <c r="G62" s="359">
        <f t="shared" si="2"/>
        <v>952.84999999999991</v>
      </c>
      <c r="H62" s="529" t="s">
        <v>25</v>
      </c>
      <c r="I62" s="532" t="s">
        <v>377</v>
      </c>
      <c r="J62" s="656"/>
      <c r="K62" t="s">
        <v>357</v>
      </c>
      <c r="L62" s="17" t="s">
        <v>355</v>
      </c>
    </row>
    <row r="63" spans="1:12">
      <c r="A63" s="473"/>
      <c r="B63" s="387" t="s">
        <v>376</v>
      </c>
      <c r="C63" s="243" t="s">
        <v>307</v>
      </c>
      <c r="D63" s="321">
        <v>60</v>
      </c>
      <c r="E63" s="481" t="s">
        <v>11</v>
      </c>
      <c r="F63" s="388">
        <v>0.35</v>
      </c>
      <c r="G63" s="323">
        <f t="shared" si="2"/>
        <v>21</v>
      </c>
      <c r="H63" s="530"/>
      <c r="I63" s="533"/>
      <c r="J63" s="650"/>
      <c r="K63" t="s">
        <v>357</v>
      </c>
      <c r="L63" s="17" t="s">
        <v>355</v>
      </c>
    </row>
    <row r="64" spans="1:12" ht="13.5" thickBot="1">
      <c r="A64" s="476"/>
      <c r="B64" s="349">
        <v>2073</v>
      </c>
      <c r="C64" s="269" t="s">
        <v>307</v>
      </c>
      <c r="D64" s="351">
        <v>182</v>
      </c>
      <c r="E64" s="480" t="s">
        <v>11</v>
      </c>
      <c r="F64" s="381">
        <v>0.38</v>
      </c>
      <c r="G64" s="353">
        <f t="shared" si="2"/>
        <v>69.16</v>
      </c>
      <c r="H64" s="531"/>
      <c r="I64" s="534"/>
      <c r="J64" s="650"/>
      <c r="K64" t="s">
        <v>357</v>
      </c>
      <c r="L64" s="17" t="s">
        <v>355</v>
      </c>
    </row>
    <row r="65" spans="1:12" ht="13.5" thickBot="1">
      <c r="A65" s="296"/>
      <c r="B65" s="22"/>
      <c r="C65" s="23"/>
      <c r="D65" s="303"/>
      <c r="E65" s="24"/>
      <c r="F65" s="474" t="s">
        <v>37</v>
      </c>
      <c r="G65" s="475">
        <f>SUM(G6:G64)</f>
        <v>645799.81666666677</v>
      </c>
      <c r="H65" s="28"/>
      <c r="I65" s="29"/>
      <c r="J65" s="294"/>
      <c r="L65" s="5"/>
    </row>
    <row r="66" spans="1:12">
      <c r="A66" s="296"/>
      <c r="B66" s="22"/>
      <c r="C66" s="23"/>
      <c r="D66" s="303"/>
      <c r="E66" s="24"/>
      <c r="F66" s="23"/>
      <c r="G66" s="25"/>
      <c r="H66" s="24"/>
      <c r="I66" s="26"/>
      <c r="J66" s="294"/>
      <c r="L66" s="5"/>
    </row>
    <row r="67" spans="1:12">
      <c r="A67" s="296"/>
      <c r="B67" s="22"/>
      <c r="C67" s="23"/>
      <c r="D67" s="303"/>
      <c r="E67" s="24"/>
      <c r="F67" s="23"/>
      <c r="G67" s="25"/>
      <c r="H67" s="24"/>
      <c r="I67" s="26"/>
      <c r="J67" s="294"/>
      <c r="L67" s="5"/>
    </row>
    <row r="68" spans="1:12" ht="13.5" thickBot="1">
      <c r="A68" s="428" t="s">
        <v>15</v>
      </c>
      <c r="B68" s="36"/>
      <c r="C68" s="16"/>
      <c r="D68" s="304"/>
      <c r="E68" s="15"/>
      <c r="F68" s="16"/>
      <c r="G68" s="66"/>
      <c r="H68" s="15"/>
      <c r="I68" s="65"/>
      <c r="J68" s="293"/>
      <c r="L68" s="5"/>
    </row>
    <row r="69" spans="1:12" ht="39" thickBot="1">
      <c r="A69" s="429" t="s">
        <v>1</v>
      </c>
      <c r="B69" s="430" t="s">
        <v>32</v>
      </c>
      <c r="C69" s="431" t="s">
        <v>20</v>
      </c>
      <c r="D69" s="432" t="s">
        <v>16</v>
      </c>
      <c r="E69" s="431" t="s">
        <v>21</v>
      </c>
      <c r="F69" s="430" t="s">
        <v>22</v>
      </c>
      <c r="G69" s="430" t="s">
        <v>4</v>
      </c>
      <c r="H69" s="430" t="s">
        <v>23</v>
      </c>
      <c r="I69" s="680" t="s">
        <v>24</v>
      </c>
      <c r="J69" s="658"/>
      <c r="L69" s="5"/>
    </row>
    <row r="70" spans="1:12" ht="38.25">
      <c r="A70" s="513" t="s">
        <v>381</v>
      </c>
      <c r="B70" s="514" t="s">
        <v>382</v>
      </c>
      <c r="C70" s="515" t="s">
        <v>383</v>
      </c>
      <c r="D70" s="516" t="s">
        <v>384</v>
      </c>
      <c r="E70" s="515">
        <v>32.72</v>
      </c>
      <c r="F70" s="517">
        <f>G70/E70</f>
        <v>248.4330684596577</v>
      </c>
      <c r="G70" s="518">
        <v>8128.73</v>
      </c>
      <c r="H70" s="514" t="s">
        <v>25</v>
      </c>
      <c r="I70" s="681" t="s">
        <v>385</v>
      </c>
      <c r="J70" s="294"/>
      <c r="K70" t="s">
        <v>357</v>
      </c>
      <c r="L70" s="17" t="s">
        <v>356</v>
      </c>
    </row>
    <row r="71" spans="1:12" ht="51.75" thickBot="1">
      <c r="A71" s="505" t="s">
        <v>152</v>
      </c>
      <c r="B71" s="506" t="s">
        <v>153</v>
      </c>
      <c r="C71" s="507" t="s">
        <v>154</v>
      </c>
      <c r="D71" s="508" t="s">
        <v>144</v>
      </c>
      <c r="E71" s="509">
        <v>55.11</v>
      </c>
      <c r="F71" s="510">
        <v>959.9</v>
      </c>
      <c r="G71" s="511">
        <v>52900</v>
      </c>
      <c r="H71" s="512" t="s">
        <v>108</v>
      </c>
      <c r="I71" s="682" t="s">
        <v>155</v>
      </c>
      <c r="J71" s="293"/>
      <c r="K71"/>
      <c r="L71" s="17" t="s">
        <v>356</v>
      </c>
    </row>
    <row r="72" spans="1:12" ht="13.5" thickBot="1">
      <c r="A72" s="297"/>
      <c r="B72" s="12"/>
      <c r="C72" s="59"/>
      <c r="D72" s="301"/>
      <c r="E72" s="12"/>
      <c r="F72" s="309" t="s">
        <v>37</v>
      </c>
      <c r="G72" s="308">
        <f>SUM(G71:G71)</f>
        <v>52900</v>
      </c>
      <c r="H72" s="13"/>
      <c r="I72" s="4"/>
      <c r="J72" s="294"/>
      <c r="K72" s="5"/>
    </row>
    <row r="73" spans="1:12">
      <c r="A73" s="297"/>
      <c r="B73" s="12"/>
      <c r="C73" s="59"/>
      <c r="D73" s="301"/>
      <c r="E73" s="12"/>
      <c r="F73" s="60"/>
      <c r="G73" s="61"/>
      <c r="H73" s="13"/>
      <c r="I73" s="4"/>
      <c r="J73" s="294"/>
      <c r="K73" s="5"/>
    </row>
    <row r="74" spans="1:12" ht="13.5" thickBot="1">
      <c r="A74" s="297"/>
      <c r="B74" s="12"/>
      <c r="C74" s="59"/>
      <c r="D74" s="301"/>
      <c r="E74" s="12"/>
      <c r="F74" s="60"/>
      <c r="G74" s="61"/>
      <c r="H74" s="13"/>
      <c r="I74" s="4"/>
      <c r="J74" s="294"/>
      <c r="K74" s="6"/>
    </row>
    <row r="75" spans="1:12" ht="13.5" thickBot="1">
      <c r="A75" s="297" t="s">
        <v>38</v>
      </c>
      <c r="B75" s="6"/>
      <c r="C75" s="62"/>
      <c r="D75" s="305"/>
      <c r="E75" s="32"/>
      <c r="F75" s="20" t="s">
        <v>37</v>
      </c>
      <c r="G75" s="21">
        <f>SUM(G65,G72)</f>
        <v>698699.81666666677</v>
      </c>
      <c r="H75" s="13"/>
      <c r="I75" s="4"/>
      <c r="J75" s="293"/>
      <c r="K75" s="6"/>
    </row>
    <row r="76" spans="1:12">
      <c r="A76" s="298" t="s">
        <v>34</v>
      </c>
      <c r="B76" s="6"/>
      <c r="C76" s="62"/>
      <c r="D76" s="305"/>
      <c r="E76" s="12"/>
      <c r="F76" s="53"/>
      <c r="G76" s="441"/>
      <c r="H76" s="32"/>
      <c r="I76" s="30"/>
      <c r="J76" s="293"/>
      <c r="K76" s="6"/>
    </row>
    <row r="77" spans="1:12" ht="13.5" thickBot="1">
      <c r="A77" s="299" t="s">
        <v>35</v>
      </c>
      <c r="B77" s="6"/>
      <c r="C77" s="62"/>
      <c r="D77" s="301"/>
      <c r="E77" s="439"/>
      <c r="F77" s="440"/>
      <c r="H77" s="56"/>
      <c r="I77" s="31"/>
      <c r="J77" s="293"/>
      <c r="K77" s="6"/>
    </row>
    <row r="78" spans="1:12" ht="39" thickBot="1">
      <c r="A78" s="299" t="s">
        <v>110</v>
      </c>
      <c r="B78" s="6"/>
      <c r="C78" s="62"/>
      <c r="D78" s="306"/>
      <c r="E78" s="442"/>
      <c r="F78" s="443"/>
      <c r="G78" s="444" t="s">
        <v>37</v>
      </c>
      <c r="H78" s="445" t="s">
        <v>363</v>
      </c>
      <c r="I78" s="63"/>
      <c r="J78" s="293"/>
      <c r="K78" s="6"/>
    </row>
    <row r="79" spans="1:12">
      <c r="A79" s="299" t="s">
        <v>36</v>
      </c>
      <c r="B79" s="6"/>
      <c r="C79" s="62"/>
      <c r="D79" s="306"/>
      <c r="E79" s="540" t="s">
        <v>37</v>
      </c>
      <c r="F79" s="541"/>
      <c r="G79" s="449">
        <f>SUM(G80:G83)</f>
        <v>706828.54666666675</v>
      </c>
      <c r="H79" s="446">
        <f>SUM(H80:H83)</f>
        <v>203301.69666666668</v>
      </c>
      <c r="I79" s="63"/>
      <c r="J79" s="311"/>
      <c r="K79" s="6"/>
    </row>
    <row r="80" spans="1:12">
      <c r="A80" s="298"/>
      <c r="B80" s="6"/>
      <c r="C80" s="62"/>
      <c r="D80" s="306"/>
      <c r="E80" s="538" t="s">
        <v>199</v>
      </c>
      <c r="F80" s="539"/>
      <c r="G80" s="450">
        <f>SUMIF(L6:L71,"S",G6:G71)</f>
        <v>585989.06000000006</v>
      </c>
      <c r="H80" s="447">
        <f>SUMIFS(G6:G71,L6:L71,"S",K6:K71,"P")</f>
        <v>142322.21</v>
      </c>
      <c r="I80" s="63"/>
      <c r="J80" s="311"/>
      <c r="K80" s="6"/>
    </row>
    <row r="81" spans="1:11">
      <c r="A81" s="298"/>
      <c r="B81" s="6"/>
      <c r="C81" s="62"/>
      <c r="D81" s="306"/>
      <c r="E81" s="542" t="s">
        <v>200</v>
      </c>
      <c r="F81" s="543"/>
      <c r="G81" s="450">
        <f>SUMIF(L6:L71,"K",G6:G71)</f>
        <v>59810.756666666675</v>
      </c>
      <c r="H81" s="448">
        <f>SUMIFS(G6:G71,L6:L71,"K",K6:K71,"P")</f>
        <v>52850.756666666675</v>
      </c>
      <c r="I81" s="63"/>
      <c r="J81" s="311"/>
      <c r="K81" s="6"/>
    </row>
    <row r="82" spans="1:11">
      <c r="A82" s="298"/>
      <c r="B82" s="6"/>
      <c r="C82" s="62"/>
      <c r="D82" s="306"/>
      <c r="E82" s="542" t="s">
        <v>201</v>
      </c>
      <c r="F82" s="543"/>
      <c r="G82" s="450">
        <f>SUMIF(L6:L71,"F",G6:G71)</f>
        <v>61028.729999999996</v>
      </c>
      <c r="H82" s="448">
        <f>SUMIFS(G6:G71,L6:L71,"F",K6:K71,"P")</f>
        <v>8128.73</v>
      </c>
      <c r="I82" s="63"/>
      <c r="J82" s="311"/>
      <c r="K82" s="6"/>
    </row>
    <row r="83" spans="1:11" ht="13.5" thickBot="1">
      <c r="A83" s="298"/>
      <c r="B83" s="6"/>
      <c r="C83" s="62"/>
      <c r="D83" s="305"/>
      <c r="E83" s="536" t="s">
        <v>202</v>
      </c>
      <c r="F83" s="537"/>
      <c r="G83" s="451">
        <f>SUMIF(L6:L71,"P",G6:G71)</f>
        <v>0</v>
      </c>
      <c r="H83" s="448">
        <f>SUMIFS(G6:G71,L6:L71,"P",K6:K71,"P")</f>
        <v>0</v>
      </c>
      <c r="I83" s="63"/>
      <c r="J83" s="311"/>
      <c r="K83" s="6"/>
    </row>
    <row r="84" spans="1:11">
      <c r="A84" s="298"/>
      <c r="B84" s="6"/>
      <c r="C84" s="62"/>
      <c r="D84" s="305"/>
      <c r="E84" s="32"/>
      <c r="F84" s="62"/>
      <c r="G84" s="64"/>
      <c r="H84" s="438"/>
      <c r="I84" s="63"/>
      <c r="J84" s="311"/>
      <c r="K84" s="6"/>
    </row>
    <row r="85" spans="1:11">
      <c r="A85" s="298"/>
      <c r="B85" s="6"/>
      <c r="C85" s="62"/>
      <c r="D85" s="305"/>
      <c r="E85" s="32"/>
      <c r="F85" s="62"/>
      <c r="G85" s="64"/>
      <c r="H85" s="32"/>
      <c r="I85" s="63"/>
      <c r="J85" s="311"/>
      <c r="K85" s="6"/>
    </row>
    <row r="86" spans="1:11">
      <c r="A86" s="298"/>
      <c r="B86" s="6"/>
      <c r="C86" s="62"/>
      <c r="D86" s="305"/>
      <c r="E86" s="32"/>
      <c r="F86" s="62"/>
      <c r="G86" s="64"/>
      <c r="H86" s="32"/>
      <c r="I86" s="63"/>
      <c r="J86" s="311"/>
      <c r="K86" s="6"/>
    </row>
    <row r="87" spans="1:11">
      <c r="A87" s="298"/>
      <c r="B87" s="6"/>
      <c r="C87" s="62"/>
      <c r="D87" s="305"/>
      <c r="E87" s="32"/>
      <c r="F87" s="452"/>
      <c r="G87" s="64"/>
      <c r="H87" s="32"/>
      <c r="I87" s="63"/>
      <c r="J87" s="311"/>
      <c r="K87" s="6"/>
    </row>
  </sheetData>
  <mergeCells count="34">
    <mergeCell ref="A1:I1"/>
    <mergeCell ref="J11:J13"/>
    <mergeCell ref="J49:J50"/>
    <mergeCell ref="H7:H9"/>
    <mergeCell ref="I7:I9"/>
    <mergeCell ref="H11:H13"/>
    <mergeCell ref="I18:I23"/>
    <mergeCell ref="J18:J23"/>
    <mergeCell ref="J7:J9"/>
    <mergeCell ref="I11:I13"/>
    <mergeCell ref="H15:H16"/>
    <mergeCell ref="I15:I16"/>
    <mergeCell ref="J15:J16"/>
    <mergeCell ref="H33:H34"/>
    <mergeCell ref="I33:I34"/>
    <mergeCell ref="J33:J34"/>
    <mergeCell ref="J24:J25"/>
    <mergeCell ref="H49:H50"/>
    <mergeCell ref="I49:I50"/>
    <mergeCell ref="J40:J41"/>
    <mergeCell ref="I24:I25"/>
    <mergeCell ref="H24:H25"/>
    <mergeCell ref="I40:I41"/>
    <mergeCell ref="H40:H41"/>
    <mergeCell ref="E83:F83"/>
    <mergeCell ref="E80:F80"/>
    <mergeCell ref="E79:F79"/>
    <mergeCell ref="E82:F82"/>
    <mergeCell ref="E81:F81"/>
    <mergeCell ref="J62:J64"/>
    <mergeCell ref="H62:H64"/>
    <mergeCell ref="I62:I64"/>
    <mergeCell ref="J45:J46"/>
    <mergeCell ref="I45:I46"/>
  </mergeCells>
  <phoneticPr fontId="0" type="noConversion"/>
  <pageMargins left="0.27559055118110237" right="0.15748031496062992" top="0.47244094488188981" bottom="0.82677165354330717" header="0.31496062992125984" footer="0.31496062992125984"/>
  <pageSetup paperSize="9" scale="66" fitToHeight="3" orientation="landscape" r:id="rId1"/>
  <headerFooter>
    <oddHeader>&amp;A</oddHeader>
    <oddFooter>Stran &amp;P od &amp;N</oddFooter>
  </headerFooter>
  <rowBreaks count="1" manualBreakCount="1">
    <brk id="36" max="8" man="1"/>
  </rowBreaks>
  <ignoredErrors>
    <ignoredError sqref="G4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N183"/>
  <sheetViews>
    <sheetView view="pageBreakPreview" zoomScale="70" zoomScaleNormal="70" zoomScaleSheetLayoutView="70" workbookViewId="0">
      <selection activeCell="L16" sqref="L16"/>
    </sheetView>
  </sheetViews>
  <sheetFormatPr defaultRowHeight="12.75"/>
  <cols>
    <col min="1" max="1" width="17.7109375" style="52" customWidth="1"/>
    <col min="2" max="2" width="17.7109375" style="49" customWidth="1"/>
    <col min="3" max="3" width="22.5703125" style="49" customWidth="1"/>
    <col min="4" max="4" width="11.7109375" style="49" customWidth="1"/>
    <col min="5" max="5" width="18.5703125" style="19" customWidth="1"/>
    <col min="6" max="6" width="20" style="417" customWidth="1"/>
    <col min="7" max="7" width="24.140625" style="19" customWidth="1"/>
    <col min="8" max="8" width="35.28515625" style="290" customWidth="1"/>
    <col min="9" max="9" width="38.42578125" style="69" customWidth="1"/>
    <col min="10" max="10" width="37.42578125" style="50" customWidth="1"/>
    <col min="11" max="11" width="38.42578125" style="51" bestFit="1" customWidth="1"/>
    <col min="12" max="12" width="20.42578125" style="19" customWidth="1"/>
    <col min="13" max="16384" width="9.140625" style="19"/>
  </cols>
  <sheetData>
    <row r="1" spans="1:14" ht="18" customHeight="1">
      <c r="A1" s="575" t="s">
        <v>392</v>
      </c>
      <c r="B1" s="576"/>
      <c r="C1" s="576"/>
      <c r="D1" s="576"/>
      <c r="E1" s="576"/>
      <c r="F1" s="576"/>
      <c r="G1" s="576"/>
      <c r="H1" s="576"/>
      <c r="I1" s="576"/>
      <c r="J1" s="464"/>
      <c r="K1" s="39"/>
      <c r="L1" s="40"/>
    </row>
    <row r="2" spans="1:14" s="27" customFormat="1" ht="19.5" customHeight="1">
      <c r="A2" s="584"/>
      <c r="B2" s="585"/>
      <c r="C2" s="585"/>
      <c r="D2" s="585"/>
      <c r="E2" s="585"/>
      <c r="F2" s="585"/>
      <c r="G2" s="585"/>
      <c r="H2" s="585"/>
      <c r="I2" s="585"/>
      <c r="J2" s="294"/>
      <c r="K2" s="36"/>
      <c r="L2" s="18"/>
      <c r="N2" s="18"/>
    </row>
    <row r="3" spans="1:14" s="27" customFormat="1" ht="13.5" customHeight="1" thickBot="1">
      <c r="A3" s="1"/>
      <c r="B3" s="41"/>
      <c r="C3" s="41"/>
      <c r="D3" s="41"/>
      <c r="E3" s="42"/>
      <c r="F3" s="405"/>
      <c r="G3" s="42"/>
      <c r="H3" s="282"/>
      <c r="I3" s="70"/>
      <c r="J3" s="43"/>
      <c r="K3" s="36"/>
      <c r="M3" s="18"/>
    </row>
    <row r="4" spans="1:14" ht="13.5" thickBot="1">
      <c r="A4" s="577" t="s">
        <v>0</v>
      </c>
      <c r="B4" s="578"/>
      <c r="C4" s="76"/>
      <c r="D4" s="45"/>
      <c r="E4" s="44"/>
      <c r="F4" s="406"/>
      <c r="G4" s="44"/>
      <c r="H4" s="283"/>
      <c r="I4" s="68"/>
      <c r="J4" s="46"/>
      <c r="K4" s="36"/>
      <c r="L4" s="40"/>
    </row>
    <row r="5" spans="1:14" ht="26.25" customHeight="1" thickBot="1">
      <c r="A5" s="3" t="s">
        <v>1</v>
      </c>
      <c r="B5" s="579" t="s">
        <v>2</v>
      </c>
      <c r="C5" s="580"/>
      <c r="D5" s="581"/>
      <c r="E5" s="2" t="s">
        <v>3</v>
      </c>
      <c r="F5" s="407" t="s">
        <v>39</v>
      </c>
      <c r="G5" s="75" t="s">
        <v>4</v>
      </c>
      <c r="H5" s="586" t="s">
        <v>24</v>
      </c>
      <c r="I5" s="582" t="s">
        <v>6</v>
      </c>
      <c r="J5" s="571" t="s">
        <v>5</v>
      </c>
      <c r="K5" s="636"/>
      <c r="L5" s="40"/>
    </row>
    <row r="6" spans="1:14" ht="13.5" thickBot="1">
      <c r="A6" s="79"/>
      <c r="B6" s="2" t="s">
        <v>7</v>
      </c>
      <c r="C6" s="2" t="s">
        <v>299</v>
      </c>
      <c r="D6" s="2" t="s">
        <v>40</v>
      </c>
      <c r="E6" s="77"/>
      <c r="F6" s="408" t="s">
        <v>8</v>
      </c>
      <c r="G6" s="78" t="s">
        <v>8</v>
      </c>
      <c r="H6" s="587"/>
      <c r="I6" s="583"/>
      <c r="J6" s="572"/>
      <c r="K6" s="636"/>
      <c r="L6" s="47"/>
    </row>
    <row r="7" spans="1:14" ht="51" customHeight="1">
      <c r="A7" s="83" t="s">
        <v>42</v>
      </c>
      <c r="B7" s="84" t="s">
        <v>54</v>
      </c>
      <c r="C7" s="85" t="s">
        <v>300</v>
      </c>
      <c r="D7" s="86">
        <v>270</v>
      </c>
      <c r="E7" s="87" t="s">
        <v>9</v>
      </c>
      <c r="F7" s="388">
        <v>6.83</v>
      </c>
      <c r="G7" s="89">
        <f t="shared" ref="G7:G71" si="0">D7*F7</f>
        <v>1844.1</v>
      </c>
      <c r="H7" s="573" t="s">
        <v>128</v>
      </c>
      <c r="I7" s="90" t="s">
        <v>52</v>
      </c>
      <c r="J7" s="493"/>
      <c r="K7" s="637"/>
      <c r="L7" s="18"/>
    </row>
    <row r="8" spans="1:14">
      <c r="A8" s="91"/>
      <c r="B8" s="84" t="s">
        <v>55</v>
      </c>
      <c r="C8" s="85" t="s">
        <v>301</v>
      </c>
      <c r="D8" s="86">
        <v>292</v>
      </c>
      <c r="E8" s="87" t="s">
        <v>9</v>
      </c>
      <c r="F8" s="388">
        <v>6.83</v>
      </c>
      <c r="G8" s="89">
        <f t="shared" si="0"/>
        <v>1994.3600000000001</v>
      </c>
      <c r="H8" s="573"/>
      <c r="I8" s="90" t="s">
        <v>52</v>
      </c>
      <c r="J8" s="493"/>
      <c r="K8" s="637"/>
      <c r="L8" s="18"/>
    </row>
    <row r="9" spans="1:14">
      <c r="A9" s="92"/>
      <c r="B9" s="93" t="s">
        <v>56</v>
      </c>
      <c r="C9" s="94" t="s">
        <v>302</v>
      </c>
      <c r="D9" s="95">
        <v>541</v>
      </c>
      <c r="E9" s="96" t="s">
        <v>9</v>
      </c>
      <c r="F9" s="388">
        <v>6.83</v>
      </c>
      <c r="G9" s="89">
        <f t="shared" si="0"/>
        <v>3695.03</v>
      </c>
      <c r="H9" s="573"/>
      <c r="I9" s="90" t="s">
        <v>52</v>
      </c>
      <c r="J9" s="488"/>
      <c r="K9" s="637"/>
      <c r="L9" s="18"/>
    </row>
    <row r="10" spans="1:14">
      <c r="A10" s="92"/>
      <c r="B10" s="93" t="s">
        <v>57</v>
      </c>
      <c r="C10" s="94" t="s">
        <v>302</v>
      </c>
      <c r="D10" s="95">
        <v>110</v>
      </c>
      <c r="E10" s="96" t="s">
        <v>11</v>
      </c>
      <c r="F10" s="388">
        <v>6.83</v>
      </c>
      <c r="G10" s="89">
        <f t="shared" si="0"/>
        <v>751.3</v>
      </c>
      <c r="H10" s="573"/>
      <c r="I10" s="90" t="s">
        <v>52</v>
      </c>
      <c r="J10" s="488"/>
      <c r="K10" s="637"/>
      <c r="L10" s="18"/>
    </row>
    <row r="11" spans="1:14" ht="25.5">
      <c r="A11" s="92"/>
      <c r="B11" s="93" t="s">
        <v>58</v>
      </c>
      <c r="C11" s="94" t="s">
        <v>302</v>
      </c>
      <c r="D11" s="95">
        <v>159</v>
      </c>
      <c r="E11" s="87" t="s">
        <v>86</v>
      </c>
      <c r="F11" s="388">
        <v>18.8</v>
      </c>
      <c r="G11" s="89">
        <f t="shared" si="0"/>
        <v>2989.2000000000003</v>
      </c>
      <c r="H11" s="573"/>
      <c r="I11" s="90" t="s">
        <v>52</v>
      </c>
      <c r="J11" s="488"/>
      <c r="K11" s="637"/>
      <c r="L11" s="18"/>
    </row>
    <row r="12" spans="1:14">
      <c r="A12" s="92"/>
      <c r="B12" s="97" t="s">
        <v>59</v>
      </c>
      <c r="C12" s="98" t="s">
        <v>301</v>
      </c>
      <c r="D12" s="99">
        <v>2</v>
      </c>
      <c r="E12" s="100" t="s">
        <v>10</v>
      </c>
      <c r="F12" s="251">
        <v>18.8</v>
      </c>
      <c r="G12" s="102">
        <f t="shared" si="0"/>
        <v>37.6</v>
      </c>
      <c r="H12" s="573"/>
      <c r="I12" s="103" t="s">
        <v>52</v>
      </c>
      <c r="J12" s="489"/>
      <c r="K12" s="637"/>
      <c r="L12" s="18"/>
    </row>
    <row r="13" spans="1:14" ht="24.75" customHeight="1">
      <c r="A13" s="92"/>
      <c r="B13" s="104" t="s">
        <v>61</v>
      </c>
      <c r="C13" s="105" t="s">
        <v>301</v>
      </c>
      <c r="D13" s="106">
        <v>28</v>
      </c>
      <c r="E13" s="107" t="s">
        <v>10</v>
      </c>
      <c r="F13" s="386">
        <v>18.8</v>
      </c>
      <c r="G13" s="109">
        <f t="shared" si="0"/>
        <v>526.4</v>
      </c>
      <c r="H13" s="573"/>
      <c r="I13" s="110" t="s">
        <v>52</v>
      </c>
      <c r="J13" s="111"/>
      <c r="K13" s="638"/>
      <c r="L13" s="18"/>
    </row>
    <row r="14" spans="1:14" ht="24.75" customHeight="1">
      <c r="A14" s="92"/>
      <c r="B14" s="93" t="s">
        <v>60</v>
      </c>
      <c r="C14" s="94" t="s">
        <v>301</v>
      </c>
      <c r="D14" s="95">
        <v>22</v>
      </c>
      <c r="E14" s="96" t="s">
        <v>10</v>
      </c>
      <c r="F14" s="388">
        <v>18.8</v>
      </c>
      <c r="G14" s="112">
        <f t="shared" si="0"/>
        <v>413.6</v>
      </c>
      <c r="H14" s="573"/>
      <c r="I14" s="113" t="s">
        <v>52</v>
      </c>
      <c r="J14" s="114"/>
      <c r="K14" s="639"/>
      <c r="L14" s="18"/>
    </row>
    <row r="15" spans="1:14">
      <c r="A15" s="115"/>
      <c r="B15" s="97" t="s">
        <v>62</v>
      </c>
      <c r="C15" s="98" t="s">
        <v>301</v>
      </c>
      <c r="D15" s="116">
        <v>7</v>
      </c>
      <c r="E15" s="97" t="s">
        <v>10</v>
      </c>
      <c r="F15" s="248">
        <v>18.8</v>
      </c>
      <c r="G15" s="102">
        <f t="shared" si="0"/>
        <v>131.6</v>
      </c>
      <c r="H15" s="574"/>
      <c r="I15" s="103" t="s">
        <v>52</v>
      </c>
      <c r="J15" s="489"/>
      <c r="K15" s="585"/>
      <c r="L15" s="18"/>
    </row>
    <row r="16" spans="1:14" ht="40.5" customHeight="1">
      <c r="A16" s="115"/>
      <c r="B16" s="117" t="s">
        <v>78</v>
      </c>
      <c r="C16" s="118" t="s">
        <v>302</v>
      </c>
      <c r="D16" s="119">
        <v>41</v>
      </c>
      <c r="E16" s="117" t="s">
        <v>10</v>
      </c>
      <c r="F16" s="246">
        <v>20</v>
      </c>
      <c r="G16" s="112">
        <f t="shared" si="0"/>
        <v>820</v>
      </c>
      <c r="H16" s="569" t="s">
        <v>129</v>
      </c>
      <c r="I16" s="113" t="s">
        <v>52</v>
      </c>
      <c r="J16" s="120"/>
      <c r="K16" s="639"/>
      <c r="L16" s="18"/>
    </row>
    <row r="17" spans="1:12" ht="39.75" customHeight="1">
      <c r="A17" s="115"/>
      <c r="B17" s="97" t="s">
        <v>79</v>
      </c>
      <c r="C17" s="121" t="s">
        <v>302</v>
      </c>
      <c r="D17" s="116">
        <v>62</v>
      </c>
      <c r="E17" s="97" t="s">
        <v>10</v>
      </c>
      <c r="F17" s="248">
        <v>20</v>
      </c>
      <c r="G17" s="102">
        <f t="shared" si="0"/>
        <v>1240</v>
      </c>
      <c r="H17" s="570"/>
      <c r="I17" s="103" t="s">
        <v>52</v>
      </c>
      <c r="J17" s="122"/>
      <c r="K17" s="585"/>
      <c r="L17" s="18"/>
    </row>
    <row r="18" spans="1:12" ht="38.25">
      <c r="A18" s="123"/>
      <c r="B18" s="104" t="s">
        <v>80</v>
      </c>
      <c r="C18" s="124" t="s">
        <v>302</v>
      </c>
      <c r="D18" s="125">
        <v>25</v>
      </c>
      <c r="E18" s="104" t="s">
        <v>10</v>
      </c>
      <c r="F18" s="466">
        <v>20</v>
      </c>
      <c r="G18" s="109">
        <f t="shared" si="0"/>
        <v>500</v>
      </c>
      <c r="H18" s="132" t="s">
        <v>146</v>
      </c>
      <c r="I18" s="126" t="s">
        <v>52</v>
      </c>
      <c r="J18" s="127"/>
      <c r="K18" s="490"/>
      <c r="L18" s="18"/>
    </row>
    <row r="19" spans="1:12" ht="25.5">
      <c r="A19" s="123"/>
      <c r="B19" s="104" t="s">
        <v>269</v>
      </c>
      <c r="C19" s="105" t="s">
        <v>302</v>
      </c>
      <c r="D19" s="106">
        <v>76</v>
      </c>
      <c r="E19" s="104" t="s">
        <v>270</v>
      </c>
      <c r="F19" s="386">
        <v>0</v>
      </c>
      <c r="G19" s="108">
        <v>0</v>
      </c>
      <c r="H19" s="276" t="s">
        <v>304</v>
      </c>
      <c r="I19" s="126"/>
      <c r="J19" s="128" t="s">
        <v>303</v>
      </c>
      <c r="K19" s="640"/>
      <c r="L19" s="18"/>
    </row>
    <row r="20" spans="1:12" ht="38.25">
      <c r="A20" s="129"/>
      <c r="B20" s="130" t="s">
        <v>193</v>
      </c>
      <c r="C20" s="131" t="s">
        <v>305</v>
      </c>
      <c r="D20" s="125">
        <v>1612</v>
      </c>
      <c r="E20" s="104" t="s">
        <v>194</v>
      </c>
      <c r="F20" s="386">
        <v>9.68</v>
      </c>
      <c r="G20" s="109">
        <f t="shared" ref="G20" si="1">D20*F20</f>
        <v>15604.16</v>
      </c>
      <c r="H20" s="132" t="s">
        <v>195</v>
      </c>
      <c r="I20" s="126" t="s">
        <v>52</v>
      </c>
      <c r="J20" s="133" t="s">
        <v>196</v>
      </c>
      <c r="K20" s="294"/>
      <c r="L20" s="18"/>
    </row>
    <row r="21" spans="1:12">
      <c r="A21" s="123"/>
      <c r="B21" s="134" t="s">
        <v>118</v>
      </c>
      <c r="C21" s="135" t="s">
        <v>302</v>
      </c>
      <c r="D21" s="136">
        <v>101</v>
      </c>
      <c r="E21" s="117" t="s">
        <v>11</v>
      </c>
      <c r="F21" s="388">
        <v>6.83</v>
      </c>
      <c r="G21" s="89">
        <v>0</v>
      </c>
      <c r="H21" s="600" t="s">
        <v>128</v>
      </c>
      <c r="I21" s="137" t="s">
        <v>52</v>
      </c>
      <c r="J21" s="546" t="s">
        <v>306</v>
      </c>
      <c r="K21" s="639"/>
      <c r="L21" s="18"/>
    </row>
    <row r="22" spans="1:12">
      <c r="A22" s="123"/>
      <c r="B22" s="134" t="s">
        <v>119</v>
      </c>
      <c r="C22" s="135" t="s">
        <v>302</v>
      </c>
      <c r="D22" s="136">
        <v>41</v>
      </c>
      <c r="E22" s="93" t="s">
        <v>9</v>
      </c>
      <c r="F22" s="388">
        <v>6.83</v>
      </c>
      <c r="G22" s="89">
        <v>0</v>
      </c>
      <c r="H22" s="601"/>
      <c r="I22" s="137" t="s">
        <v>52</v>
      </c>
      <c r="J22" s="568"/>
      <c r="K22" s="585"/>
      <c r="L22" s="18"/>
    </row>
    <row r="23" spans="1:12">
      <c r="A23" s="123"/>
      <c r="B23" s="134" t="s">
        <v>120</v>
      </c>
      <c r="C23" s="135" t="s">
        <v>302</v>
      </c>
      <c r="D23" s="136">
        <v>208</v>
      </c>
      <c r="E23" s="93" t="s">
        <v>9</v>
      </c>
      <c r="F23" s="388">
        <v>6.83</v>
      </c>
      <c r="G23" s="89">
        <v>0</v>
      </c>
      <c r="H23" s="601"/>
      <c r="I23" s="137" t="s">
        <v>52</v>
      </c>
      <c r="J23" s="568"/>
      <c r="K23" s="585"/>
      <c r="L23" s="18"/>
    </row>
    <row r="24" spans="1:12">
      <c r="A24" s="123"/>
      <c r="B24" s="134" t="s">
        <v>121</v>
      </c>
      <c r="C24" s="135" t="s">
        <v>302</v>
      </c>
      <c r="D24" s="136">
        <v>69</v>
      </c>
      <c r="E24" s="93" t="s">
        <v>9</v>
      </c>
      <c r="F24" s="388">
        <v>6.83</v>
      </c>
      <c r="G24" s="89">
        <v>0</v>
      </c>
      <c r="H24" s="601"/>
      <c r="I24" s="137" t="s">
        <v>52</v>
      </c>
      <c r="J24" s="568"/>
      <c r="K24" s="585"/>
      <c r="L24" s="18"/>
    </row>
    <row r="25" spans="1:12">
      <c r="A25" s="123"/>
      <c r="B25" s="134" t="s">
        <v>122</v>
      </c>
      <c r="C25" s="135" t="s">
        <v>302</v>
      </c>
      <c r="D25" s="136">
        <v>397</v>
      </c>
      <c r="E25" s="93" t="s">
        <v>124</v>
      </c>
      <c r="F25" s="388">
        <v>7.25</v>
      </c>
      <c r="G25" s="89">
        <v>0</v>
      </c>
      <c r="H25" s="601"/>
      <c r="I25" s="137" t="s">
        <v>52</v>
      </c>
      <c r="J25" s="568"/>
      <c r="K25" s="585"/>
      <c r="L25" s="18"/>
    </row>
    <row r="26" spans="1:12" ht="26.25" thickBot="1">
      <c r="A26" s="138"/>
      <c r="B26" s="139" t="s">
        <v>123</v>
      </c>
      <c r="C26" s="140" t="s">
        <v>305</v>
      </c>
      <c r="D26" s="141">
        <v>1041</v>
      </c>
      <c r="E26" s="142" t="s">
        <v>10</v>
      </c>
      <c r="F26" s="381">
        <v>18.8</v>
      </c>
      <c r="G26" s="144">
        <v>0</v>
      </c>
      <c r="H26" s="609"/>
      <c r="I26" s="145" t="s">
        <v>52</v>
      </c>
      <c r="J26" s="551"/>
      <c r="K26" s="585"/>
      <c r="L26" s="18"/>
    </row>
    <row r="27" spans="1:12" ht="39.75" customHeight="1">
      <c r="A27" s="146" t="s">
        <v>43</v>
      </c>
      <c r="B27" s="147" t="s">
        <v>63</v>
      </c>
      <c r="C27" s="148" t="s">
        <v>302</v>
      </c>
      <c r="D27" s="149">
        <v>765</v>
      </c>
      <c r="E27" s="150" t="s">
        <v>28</v>
      </c>
      <c r="F27" s="411">
        <v>0</v>
      </c>
      <c r="G27" s="151">
        <f t="shared" si="0"/>
        <v>0</v>
      </c>
      <c r="H27" s="610" t="s">
        <v>147</v>
      </c>
      <c r="I27" s="152"/>
      <c r="J27" s="613" t="s">
        <v>130</v>
      </c>
      <c r="K27" s="641"/>
      <c r="L27" s="18"/>
    </row>
    <row r="28" spans="1:12" ht="37.5" customHeight="1">
      <c r="A28" s="123"/>
      <c r="B28" s="153" t="s">
        <v>64</v>
      </c>
      <c r="C28" s="85" t="s">
        <v>305</v>
      </c>
      <c r="D28" s="95">
        <v>1738</v>
      </c>
      <c r="E28" s="154" t="s">
        <v>11</v>
      </c>
      <c r="F28" s="388">
        <v>0</v>
      </c>
      <c r="G28" s="88">
        <f t="shared" si="0"/>
        <v>0</v>
      </c>
      <c r="H28" s="573"/>
      <c r="I28" s="90"/>
      <c r="J28" s="613"/>
      <c r="K28" s="641"/>
      <c r="L28" s="18"/>
    </row>
    <row r="29" spans="1:12" ht="25.5">
      <c r="A29" s="123"/>
      <c r="B29" s="155" t="s">
        <v>65</v>
      </c>
      <c r="C29" s="156" t="s">
        <v>305</v>
      </c>
      <c r="D29" s="99">
        <v>2777</v>
      </c>
      <c r="E29" s="97" t="s">
        <v>11</v>
      </c>
      <c r="F29" s="251">
        <v>0</v>
      </c>
      <c r="G29" s="101">
        <f t="shared" si="0"/>
        <v>0</v>
      </c>
      <c r="H29" s="573"/>
      <c r="I29" s="103"/>
      <c r="J29" s="614"/>
      <c r="K29" s="641"/>
      <c r="L29" s="18"/>
    </row>
    <row r="30" spans="1:12" ht="25.5">
      <c r="A30" s="115"/>
      <c r="B30" s="130" t="s">
        <v>66</v>
      </c>
      <c r="C30" s="157" t="s">
        <v>305</v>
      </c>
      <c r="D30" s="106">
        <v>1049</v>
      </c>
      <c r="E30" s="104" t="s">
        <v>28</v>
      </c>
      <c r="F30" s="467">
        <v>0</v>
      </c>
      <c r="G30" s="108">
        <f t="shared" si="0"/>
        <v>0</v>
      </c>
      <c r="H30" s="574"/>
      <c r="I30" s="110"/>
      <c r="J30" s="158" t="s">
        <v>130</v>
      </c>
      <c r="K30" s="36"/>
      <c r="L30" s="18"/>
    </row>
    <row r="31" spans="1:12" ht="38.25">
      <c r="A31" s="115"/>
      <c r="B31" s="159" t="s">
        <v>74</v>
      </c>
      <c r="C31" s="105" t="s">
        <v>302</v>
      </c>
      <c r="D31" s="106">
        <v>115</v>
      </c>
      <c r="E31" s="107" t="s">
        <v>10</v>
      </c>
      <c r="F31" s="386">
        <v>22</v>
      </c>
      <c r="G31" s="109">
        <f t="shared" si="0"/>
        <v>2530</v>
      </c>
      <c r="H31" s="284" t="s">
        <v>188</v>
      </c>
      <c r="I31" s="160" t="s">
        <v>52</v>
      </c>
      <c r="J31" s="161"/>
      <c r="K31" s="36"/>
      <c r="L31" s="18"/>
    </row>
    <row r="32" spans="1:12">
      <c r="A32" s="115"/>
      <c r="B32" s="162" t="s">
        <v>168</v>
      </c>
      <c r="C32" s="118" t="s">
        <v>302</v>
      </c>
      <c r="D32" s="119">
        <v>68</v>
      </c>
      <c r="E32" s="117" t="s">
        <v>11</v>
      </c>
      <c r="F32" s="246">
        <v>20.13</v>
      </c>
      <c r="G32" s="112">
        <f t="shared" si="0"/>
        <v>1368.84</v>
      </c>
      <c r="H32" s="600" t="s">
        <v>173</v>
      </c>
      <c r="I32" s="163" t="s">
        <v>52</v>
      </c>
      <c r="J32" s="613" t="s">
        <v>174</v>
      </c>
      <c r="K32" s="642"/>
      <c r="L32" s="18"/>
    </row>
    <row r="33" spans="1:13">
      <c r="A33" s="115"/>
      <c r="B33" s="134" t="s">
        <v>169</v>
      </c>
      <c r="C33" s="135" t="s">
        <v>302</v>
      </c>
      <c r="D33" s="136">
        <v>153</v>
      </c>
      <c r="E33" s="93" t="s">
        <v>11</v>
      </c>
      <c r="F33" s="249">
        <v>20.13</v>
      </c>
      <c r="G33" s="89">
        <f t="shared" si="0"/>
        <v>3079.89</v>
      </c>
      <c r="H33" s="601"/>
      <c r="I33" s="137" t="s">
        <v>52</v>
      </c>
      <c r="J33" s="613"/>
      <c r="K33" s="642"/>
      <c r="L33" s="18"/>
    </row>
    <row r="34" spans="1:13">
      <c r="A34" s="115"/>
      <c r="B34" s="134" t="s">
        <v>170</v>
      </c>
      <c r="C34" s="135" t="s">
        <v>307</v>
      </c>
      <c r="D34" s="136">
        <v>18</v>
      </c>
      <c r="E34" s="93" t="s">
        <v>10</v>
      </c>
      <c r="F34" s="249">
        <v>20.13</v>
      </c>
      <c r="G34" s="89">
        <f t="shared" si="0"/>
        <v>362.34</v>
      </c>
      <c r="H34" s="601"/>
      <c r="I34" s="137" t="s">
        <v>52</v>
      </c>
      <c r="J34" s="613"/>
      <c r="K34" s="642"/>
      <c r="L34" s="18"/>
    </row>
    <row r="35" spans="1:13">
      <c r="A35" s="115"/>
      <c r="B35" s="134" t="s">
        <v>171</v>
      </c>
      <c r="C35" s="135" t="s">
        <v>302</v>
      </c>
      <c r="D35" s="136">
        <v>24</v>
      </c>
      <c r="E35" s="93" t="s">
        <v>28</v>
      </c>
      <c r="F35" s="249">
        <v>20.13</v>
      </c>
      <c r="G35" s="89">
        <f t="shared" si="0"/>
        <v>483.12</v>
      </c>
      <c r="H35" s="601"/>
      <c r="I35" s="137" t="s">
        <v>52</v>
      </c>
      <c r="J35" s="613"/>
      <c r="K35" s="642"/>
      <c r="L35" s="18"/>
    </row>
    <row r="36" spans="1:13">
      <c r="A36" s="115"/>
      <c r="B36" s="155" t="s">
        <v>172</v>
      </c>
      <c r="C36" s="121" t="s">
        <v>302</v>
      </c>
      <c r="D36" s="116">
        <v>21</v>
      </c>
      <c r="E36" s="97" t="s">
        <v>11</v>
      </c>
      <c r="F36" s="248">
        <v>20.13</v>
      </c>
      <c r="G36" s="102">
        <f t="shared" si="0"/>
        <v>422.72999999999996</v>
      </c>
      <c r="H36" s="602"/>
      <c r="I36" s="164" t="s">
        <v>52</v>
      </c>
      <c r="J36" s="614"/>
      <c r="K36" s="642"/>
      <c r="L36" s="18"/>
    </row>
    <row r="37" spans="1:13" ht="25.5">
      <c r="A37" s="123"/>
      <c r="B37" s="130" t="s">
        <v>75</v>
      </c>
      <c r="C37" s="157" t="s">
        <v>307</v>
      </c>
      <c r="D37" s="106">
        <v>101</v>
      </c>
      <c r="E37" s="107" t="s">
        <v>11</v>
      </c>
      <c r="F37" s="386">
        <v>15.8</v>
      </c>
      <c r="G37" s="108">
        <f t="shared" si="0"/>
        <v>1595.8000000000002</v>
      </c>
      <c r="H37" s="165" t="s">
        <v>87</v>
      </c>
      <c r="I37" s="166" t="s">
        <v>76</v>
      </c>
      <c r="J37" s="158" t="s">
        <v>77</v>
      </c>
      <c r="K37" s="36"/>
      <c r="L37" s="18"/>
    </row>
    <row r="38" spans="1:13" ht="21.75" customHeight="1">
      <c r="A38" s="123"/>
      <c r="B38" s="134" t="s">
        <v>81</v>
      </c>
      <c r="C38" s="94" t="s">
        <v>302</v>
      </c>
      <c r="D38" s="95">
        <v>33</v>
      </c>
      <c r="E38" s="96" t="s">
        <v>10</v>
      </c>
      <c r="F38" s="388">
        <v>70.2</v>
      </c>
      <c r="G38" s="88">
        <f t="shared" si="0"/>
        <v>2316.6</v>
      </c>
      <c r="H38" s="569" t="s">
        <v>131</v>
      </c>
      <c r="I38" s="90" t="s">
        <v>52</v>
      </c>
      <c r="J38" s="611" t="s">
        <v>132</v>
      </c>
      <c r="K38" s="641"/>
      <c r="L38" s="18"/>
    </row>
    <row r="39" spans="1:13" ht="21" customHeight="1">
      <c r="A39" s="123"/>
      <c r="B39" s="134" t="s">
        <v>82</v>
      </c>
      <c r="C39" s="94" t="s">
        <v>302</v>
      </c>
      <c r="D39" s="95">
        <v>92</v>
      </c>
      <c r="E39" s="96" t="s">
        <v>10</v>
      </c>
      <c r="F39" s="388">
        <v>70.2</v>
      </c>
      <c r="G39" s="88">
        <f t="shared" si="0"/>
        <v>6458.4000000000005</v>
      </c>
      <c r="H39" s="599"/>
      <c r="I39" s="90" t="s">
        <v>52</v>
      </c>
      <c r="J39" s="611"/>
      <c r="K39" s="641"/>
      <c r="L39" s="18"/>
    </row>
    <row r="40" spans="1:13" ht="21.75" customHeight="1">
      <c r="A40" s="123"/>
      <c r="B40" s="134" t="s">
        <v>83</v>
      </c>
      <c r="C40" s="94" t="s">
        <v>302</v>
      </c>
      <c r="D40" s="95">
        <v>4</v>
      </c>
      <c r="E40" s="96" t="s">
        <v>10</v>
      </c>
      <c r="F40" s="388">
        <v>70.2</v>
      </c>
      <c r="G40" s="88">
        <f t="shared" si="0"/>
        <v>280.8</v>
      </c>
      <c r="H40" s="599"/>
      <c r="I40" s="90" t="s">
        <v>52</v>
      </c>
      <c r="J40" s="611"/>
      <c r="K40" s="641"/>
      <c r="L40" s="18"/>
    </row>
    <row r="41" spans="1:13">
      <c r="A41" s="115"/>
      <c r="B41" s="134" t="s">
        <v>84</v>
      </c>
      <c r="C41" s="94" t="s">
        <v>302</v>
      </c>
      <c r="D41" s="95">
        <v>37</v>
      </c>
      <c r="E41" s="96" t="s">
        <v>10</v>
      </c>
      <c r="F41" s="388">
        <v>70.2</v>
      </c>
      <c r="G41" s="88">
        <f t="shared" si="0"/>
        <v>2597.4</v>
      </c>
      <c r="H41" s="599"/>
      <c r="I41" s="90" t="s">
        <v>52</v>
      </c>
      <c r="J41" s="611"/>
      <c r="K41" s="641"/>
      <c r="L41" s="18"/>
    </row>
    <row r="42" spans="1:13">
      <c r="A42" s="115"/>
      <c r="B42" s="167" t="s">
        <v>85</v>
      </c>
      <c r="C42" s="168" t="s">
        <v>302</v>
      </c>
      <c r="D42" s="99">
        <v>462</v>
      </c>
      <c r="E42" s="100" t="s">
        <v>28</v>
      </c>
      <c r="F42" s="251">
        <v>42.12</v>
      </c>
      <c r="G42" s="101">
        <f t="shared" si="0"/>
        <v>19459.439999999999</v>
      </c>
      <c r="H42" s="570"/>
      <c r="I42" s="103" t="s">
        <v>52</v>
      </c>
      <c r="J42" s="612"/>
      <c r="K42" s="641"/>
      <c r="L42" s="18"/>
    </row>
    <row r="43" spans="1:13" ht="55.5" customHeight="1">
      <c r="A43" s="115"/>
      <c r="B43" s="130" t="s">
        <v>187</v>
      </c>
      <c r="C43" s="157" t="s">
        <v>300</v>
      </c>
      <c r="D43" s="106">
        <v>592</v>
      </c>
      <c r="E43" s="107" t="s">
        <v>9</v>
      </c>
      <c r="F43" s="386">
        <v>20.13</v>
      </c>
      <c r="G43" s="108">
        <f>D43*F43</f>
        <v>11916.96</v>
      </c>
      <c r="H43" s="169" t="s">
        <v>188</v>
      </c>
      <c r="I43" s="170" t="s">
        <v>52</v>
      </c>
      <c r="J43" s="171" t="s">
        <v>189</v>
      </c>
      <c r="K43" s="36"/>
      <c r="L43" s="18"/>
    </row>
    <row r="44" spans="1:13" ht="34.5" customHeight="1">
      <c r="A44" s="115"/>
      <c r="B44" s="134" t="s">
        <v>125</v>
      </c>
      <c r="C44" s="94" t="s">
        <v>302</v>
      </c>
      <c r="D44" s="95">
        <v>590</v>
      </c>
      <c r="E44" s="96" t="s">
        <v>10</v>
      </c>
      <c r="F44" s="388">
        <v>20.13</v>
      </c>
      <c r="G44" s="88">
        <f t="shared" si="0"/>
        <v>11876.699999999999</v>
      </c>
      <c r="H44" s="591" t="s">
        <v>148</v>
      </c>
      <c r="I44" s="172" t="s">
        <v>52</v>
      </c>
      <c r="J44" s="563"/>
      <c r="K44" s="642"/>
      <c r="L44" s="18"/>
      <c r="M44" s="40"/>
    </row>
    <row r="45" spans="1:13" ht="36" customHeight="1">
      <c r="A45" s="115"/>
      <c r="B45" s="155">
        <v>206</v>
      </c>
      <c r="C45" s="98" t="s">
        <v>302</v>
      </c>
      <c r="D45" s="99">
        <v>498</v>
      </c>
      <c r="E45" s="100" t="s">
        <v>10</v>
      </c>
      <c r="F45" s="251">
        <v>20.13</v>
      </c>
      <c r="G45" s="101">
        <f t="shared" si="0"/>
        <v>10024.74</v>
      </c>
      <c r="H45" s="592"/>
      <c r="I45" s="173" t="s">
        <v>52</v>
      </c>
      <c r="J45" s="564"/>
      <c r="K45" s="642"/>
      <c r="L45" s="18"/>
    </row>
    <row r="46" spans="1:13">
      <c r="A46" s="115"/>
      <c r="B46" s="162" t="s">
        <v>231</v>
      </c>
      <c r="C46" s="118" t="s">
        <v>302</v>
      </c>
      <c r="D46" s="119">
        <v>185</v>
      </c>
      <c r="E46" s="117" t="s">
        <v>10</v>
      </c>
      <c r="F46" s="246">
        <v>20.13</v>
      </c>
      <c r="G46" s="112">
        <f t="shared" si="0"/>
        <v>3724.0499999999997</v>
      </c>
      <c r="H46" s="605" t="s">
        <v>308</v>
      </c>
      <c r="I46" s="172" t="s">
        <v>52</v>
      </c>
      <c r="J46" s="566"/>
      <c r="K46" s="642"/>
      <c r="L46" s="18"/>
    </row>
    <row r="47" spans="1:13">
      <c r="A47" s="115"/>
      <c r="B47" s="155" t="s">
        <v>232</v>
      </c>
      <c r="C47" s="121" t="s">
        <v>302</v>
      </c>
      <c r="D47" s="116">
        <v>278</v>
      </c>
      <c r="E47" s="97" t="s">
        <v>10</v>
      </c>
      <c r="F47" s="248">
        <v>20.13</v>
      </c>
      <c r="G47" s="102">
        <f t="shared" si="0"/>
        <v>5596.1399999999994</v>
      </c>
      <c r="H47" s="606"/>
      <c r="I47" s="173" t="s">
        <v>52</v>
      </c>
      <c r="J47" s="567"/>
      <c r="K47" s="642"/>
      <c r="L47" s="18"/>
    </row>
    <row r="48" spans="1:13">
      <c r="A48" s="115"/>
      <c r="B48" s="130" t="s">
        <v>244</v>
      </c>
      <c r="C48" s="124" t="s">
        <v>302</v>
      </c>
      <c r="D48" s="125">
        <v>15</v>
      </c>
      <c r="E48" s="104" t="s">
        <v>10</v>
      </c>
      <c r="F48" s="466">
        <v>20.13</v>
      </c>
      <c r="G48" s="109">
        <f t="shared" si="0"/>
        <v>301.95</v>
      </c>
      <c r="H48" s="606"/>
      <c r="I48" s="170" t="s">
        <v>52</v>
      </c>
      <c r="J48" s="174"/>
      <c r="K48" s="293"/>
      <c r="L48" s="18"/>
    </row>
    <row r="49" spans="1:12">
      <c r="A49" s="115"/>
      <c r="B49" s="130" t="s">
        <v>245</v>
      </c>
      <c r="C49" s="124" t="s">
        <v>302</v>
      </c>
      <c r="D49" s="125">
        <v>30</v>
      </c>
      <c r="E49" s="104" t="s">
        <v>10</v>
      </c>
      <c r="F49" s="466">
        <v>20.13</v>
      </c>
      <c r="G49" s="109">
        <f t="shared" si="0"/>
        <v>603.9</v>
      </c>
      <c r="H49" s="606"/>
      <c r="I49" s="170" t="s">
        <v>52</v>
      </c>
      <c r="J49" s="174"/>
      <c r="K49" s="293"/>
      <c r="L49" s="18"/>
    </row>
    <row r="50" spans="1:12" ht="13.5" thickBot="1">
      <c r="A50" s="175"/>
      <c r="B50" s="176" t="s">
        <v>249</v>
      </c>
      <c r="C50" s="177" t="s">
        <v>302</v>
      </c>
      <c r="D50" s="178">
        <v>115</v>
      </c>
      <c r="E50" s="179" t="s">
        <v>10</v>
      </c>
      <c r="F50" s="468">
        <v>20.13</v>
      </c>
      <c r="G50" s="180">
        <f t="shared" si="0"/>
        <v>2314.9499999999998</v>
      </c>
      <c r="H50" s="607"/>
      <c r="I50" s="181" t="s">
        <v>52</v>
      </c>
      <c r="J50" s="182"/>
      <c r="K50" s="293"/>
      <c r="L50" s="18"/>
    </row>
    <row r="51" spans="1:12" ht="47.25" customHeight="1">
      <c r="A51" s="183" t="s">
        <v>44</v>
      </c>
      <c r="B51" s="184" t="s">
        <v>112</v>
      </c>
      <c r="C51" s="185" t="s">
        <v>302</v>
      </c>
      <c r="D51" s="186">
        <v>45</v>
      </c>
      <c r="E51" s="187" t="s">
        <v>10</v>
      </c>
      <c r="F51" s="469">
        <v>40</v>
      </c>
      <c r="G51" s="188">
        <f t="shared" si="0"/>
        <v>1800</v>
      </c>
      <c r="H51" s="189" t="s">
        <v>203</v>
      </c>
      <c r="I51" s="190" t="s">
        <v>76</v>
      </c>
      <c r="J51" s="191"/>
      <c r="K51" s="294"/>
      <c r="L51" s="18"/>
    </row>
    <row r="52" spans="1:12" ht="51" customHeight="1">
      <c r="A52" s="92"/>
      <c r="B52" s="162" t="s">
        <v>185</v>
      </c>
      <c r="C52" s="192" t="s">
        <v>302</v>
      </c>
      <c r="D52" s="193">
        <v>25</v>
      </c>
      <c r="E52" s="117" t="s">
        <v>10</v>
      </c>
      <c r="F52" s="470">
        <v>34</v>
      </c>
      <c r="G52" s="194">
        <f t="shared" si="0"/>
        <v>850</v>
      </c>
      <c r="H52" s="569" t="s">
        <v>134</v>
      </c>
      <c r="I52" s="195" t="s">
        <v>52</v>
      </c>
      <c r="J52" s="114"/>
      <c r="K52" s="642"/>
      <c r="L52" s="18"/>
    </row>
    <row r="53" spans="1:12">
      <c r="A53" s="92"/>
      <c r="B53" s="155" t="s">
        <v>184</v>
      </c>
      <c r="C53" s="196" t="s">
        <v>302</v>
      </c>
      <c r="D53" s="99">
        <v>2</v>
      </c>
      <c r="E53" s="97" t="s">
        <v>10</v>
      </c>
      <c r="F53" s="471">
        <v>34</v>
      </c>
      <c r="G53" s="101">
        <f t="shared" si="0"/>
        <v>68</v>
      </c>
      <c r="H53" s="570"/>
      <c r="I53" s="197" t="s">
        <v>52</v>
      </c>
      <c r="J53" s="489"/>
      <c r="K53" s="642"/>
      <c r="L53" s="18"/>
    </row>
    <row r="54" spans="1:12">
      <c r="A54" s="92"/>
      <c r="B54" s="162" t="s">
        <v>261</v>
      </c>
      <c r="C54" s="198" t="s">
        <v>302</v>
      </c>
      <c r="D54" s="193">
        <v>353</v>
      </c>
      <c r="E54" s="199" t="s">
        <v>10</v>
      </c>
      <c r="F54" s="250">
        <v>73.3</v>
      </c>
      <c r="G54" s="194">
        <f t="shared" si="0"/>
        <v>25874.899999999998</v>
      </c>
      <c r="H54" s="603" t="s">
        <v>309</v>
      </c>
      <c r="I54" s="113" t="s">
        <v>76</v>
      </c>
      <c r="J54" s="550"/>
      <c r="K54" s="642"/>
      <c r="L54" s="18"/>
    </row>
    <row r="55" spans="1:12">
      <c r="A55" s="92"/>
      <c r="B55" s="134" t="s">
        <v>277</v>
      </c>
      <c r="C55" s="94" t="s">
        <v>302</v>
      </c>
      <c r="D55" s="95">
        <v>1757</v>
      </c>
      <c r="E55" s="96" t="s">
        <v>10</v>
      </c>
      <c r="F55" s="388">
        <v>18.329999999999998</v>
      </c>
      <c r="G55" s="88">
        <f t="shared" si="0"/>
        <v>32205.809999999998</v>
      </c>
      <c r="H55" s="599"/>
      <c r="I55" s="90" t="s">
        <v>76</v>
      </c>
      <c r="J55" s="568"/>
      <c r="K55" s="642"/>
      <c r="L55" s="18"/>
    </row>
    <row r="56" spans="1:12" ht="13.5" thickBot="1">
      <c r="A56" s="200"/>
      <c r="B56" s="139" t="s">
        <v>278</v>
      </c>
      <c r="C56" s="201" t="s">
        <v>302</v>
      </c>
      <c r="D56" s="202">
        <v>2513</v>
      </c>
      <c r="E56" s="203" t="s">
        <v>10</v>
      </c>
      <c r="F56" s="381">
        <v>25.66</v>
      </c>
      <c r="G56" s="143">
        <f t="shared" si="0"/>
        <v>64483.58</v>
      </c>
      <c r="H56" s="608"/>
      <c r="I56" s="204" t="s">
        <v>76</v>
      </c>
      <c r="J56" s="551"/>
      <c r="K56" s="642"/>
      <c r="L56" s="18"/>
    </row>
    <row r="57" spans="1:12" ht="42" customHeight="1">
      <c r="A57" s="205" t="s">
        <v>45</v>
      </c>
      <c r="B57" s="184" t="s">
        <v>53</v>
      </c>
      <c r="C57" s="206" t="s">
        <v>302</v>
      </c>
      <c r="D57" s="207">
        <v>334</v>
      </c>
      <c r="E57" s="208" t="s">
        <v>10</v>
      </c>
      <c r="F57" s="410">
        <v>30</v>
      </c>
      <c r="G57" s="209">
        <f t="shared" si="0"/>
        <v>10020</v>
      </c>
      <c r="H57" s="285" t="s">
        <v>149</v>
      </c>
      <c r="I57" s="210" t="s">
        <v>52</v>
      </c>
      <c r="J57" s="211" t="s">
        <v>135</v>
      </c>
      <c r="K57" s="36"/>
      <c r="L57" s="18"/>
    </row>
    <row r="58" spans="1:12" ht="69" customHeight="1">
      <c r="A58" s="205"/>
      <c r="B58" s="134" t="s">
        <v>219</v>
      </c>
      <c r="C58" s="93" t="s">
        <v>307</v>
      </c>
      <c r="D58" s="136">
        <v>457</v>
      </c>
      <c r="E58" s="93" t="s">
        <v>11</v>
      </c>
      <c r="F58" s="249">
        <v>8.24</v>
      </c>
      <c r="G58" s="559">
        <v>1726.28</v>
      </c>
      <c r="H58" s="569" t="s">
        <v>310</v>
      </c>
      <c r="I58" s="561" t="s">
        <v>76</v>
      </c>
      <c r="J58" s="565" t="s">
        <v>362</v>
      </c>
      <c r="K58" s="642"/>
      <c r="L58" s="18"/>
    </row>
    <row r="59" spans="1:12" ht="74.25" customHeight="1">
      <c r="A59" s="205"/>
      <c r="B59" s="155" t="s">
        <v>220</v>
      </c>
      <c r="C59" s="97" t="s">
        <v>307</v>
      </c>
      <c r="D59" s="116">
        <v>571</v>
      </c>
      <c r="E59" s="97" t="s">
        <v>11</v>
      </c>
      <c r="F59" s="248">
        <v>20.6</v>
      </c>
      <c r="G59" s="560"/>
      <c r="H59" s="570"/>
      <c r="I59" s="562"/>
      <c r="J59" s="555"/>
      <c r="K59" s="642"/>
      <c r="L59" s="18"/>
    </row>
    <row r="60" spans="1:12" ht="29.25" customHeight="1">
      <c r="A60" s="92"/>
      <c r="B60" s="130" t="s">
        <v>198</v>
      </c>
      <c r="C60" s="124" t="s">
        <v>302</v>
      </c>
      <c r="D60" s="125">
        <v>9</v>
      </c>
      <c r="E60" s="104" t="s">
        <v>11</v>
      </c>
      <c r="F60" s="466">
        <v>26</v>
      </c>
      <c r="G60" s="109">
        <f t="shared" si="0"/>
        <v>234</v>
      </c>
      <c r="H60" s="132" t="s">
        <v>90</v>
      </c>
      <c r="I60" s="212" t="s">
        <v>76</v>
      </c>
      <c r="J60" s="213" t="s">
        <v>91</v>
      </c>
      <c r="K60" s="640"/>
      <c r="L60" s="18"/>
    </row>
    <row r="61" spans="1:12" ht="29.25" customHeight="1">
      <c r="A61" s="92"/>
      <c r="B61" s="134" t="s">
        <v>102</v>
      </c>
      <c r="C61" s="135" t="s">
        <v>302</v>
      </c>
      <c r="D61" s="136">
        <v>247</v>
      </c>
      <c r="E61" s="93" t="s">
        <v>10</v>
      </c>
      <c r="F61" s="249">
        <v>0</v>
      </c>
      <c r="G61" s="89">
        <f t="shared" si="0"/>
        <v>0</v>
      </c>
      <c r="H61" s="569" t="s">
        <v>136</v>
      </c>
      <c r="I61" s="214"/>
      <c r="J61" s="554" t="s">
        <v>137</v>
      </c>
      <c r="K61" s="585"/>
      <c r="L61" s="18"/>
    </row>
    <row r="62" spans="1:12" ht="29.25" customHeight="1">
      <c r="A62" s="92"/>
      <c r="B62" s="134" t="s">
        <v>103</v>
      </c>
      <c r="C62" s="135" t="s">
        <v>302</v>
      </c>
      <c r="D62" s="136">
        <v>90</v>
      </c>
      <c r="E62" s="93" t="s">
        <v>10</v>
      </c>
      <c r="F62" s="249">
        <v>0</v>
      </c>
      <c r="G62" s="89">
        <f t="shared" si="0"/>
        <v>0</v>
      </c>
      <c r="H62" s="599"/>
      <c r="I62" s="214"/>
      <c r="J62" s="554"/>
      <c r="K62" s="585"/>
      <c r="L62" s="18"/>
    </row>
    <row r="63" spans="1:12" ht="29.25" customHeight="1">
      <c r="A63" s="92"/>
      <c r="B63" s="134" t="s">
        <v>104</v>
      </c>
      <c r="C63" s="135" t="s">
        <v>302</v>
      </c>
      <c r="D63" s="136">
        <v>46</v>
      </c>
      <c r="E63" s="93" t="s">
        <v>10</v>
      </c>
      <c r="F63" s="249">
        <v>0</v>
      </c>
      <c r="G63" s="89">
        <f t="shared" si="0"/>
        <v>0</v>
      </c>
      <c r="H63" s="599"/>
      <c r="I63" s="214"/>
      <c r="J63" s="554"/>
      <c r="K63" s="585"/>
      <c r="L63" s="18"/>
    </row>
    <row r="64" spans="1:12" ht="29.25" customHeight="1">
      <c r="A64" s="92"/>
      <c r="B64" s="134" t="s">
        <v>105</v>
      </c>
      <c r="C64" s="135" t="s">
        <v>302</v>
      </c>
      <c r="D64" s="136">
        <v>48</v>
      </c>
      <c r="E64" s="93" t="s">
        <v>10</v>
      </c>
      <c r="F64" s="249">
        <v>0</v>
      </c>
      <c r="G64" s="89">
        <f t="shared" si="0"/>
        <v>0</v>
      </c>
      <c r="H64" s="599"/>
      <c r="I64" s="214"/>
      <c r="J64" s="554"/>
      <c r="K64" s="585"/>
      <c r="L64" s="18"/>
    </row>
    <row r="65" spans="1:12" ht="29.25" customHeight="1">
      <c r="A65" s="92"/>
      <c r="B65" s="155" t="s">
        <v>106</v>
      </c>
      <c r="C65" s="121" t="s">
        <v>302</v>
      </c>
      <c r="D65" s="116">
        <v>62</v>
      </c>
      <c r="E65" s="97" t="s">
        <v>10</v>
      </c>
      <c r="F65" s="248">
        <v>0</v>
      </c>
      <c r="G65" s="102">
        <f t="shared" si="0"/>
        <v>0</v>
      </c>
      <c r="H65" s="570"/>
      <c r="I65" s="215"/>
      <c r="J65" s="555"/>
      <c r="K65" s="585"/>
      <c r="L65" s="18"/>
    </row>
    <row r="66" spans="1:12">
      <c r="A66" s="92"/>
      <c r="B66" s="134" t="s">
        <v>239</v>
      </c>
      <c r="C66" s="135" t="s">
        <v>301</v>
      </c>
      <c r="D66" s="136">
        <v>818</v>
      </c>
      <c r="E66" s="93" t="s">
        <v>88</v>
      </c>
      <c r="F66" s="249">
        <v>13</v>
      </c>
      <c r="G66" s="89">
        <f>122*F66</f>
        <v>1586</v>
      </c>
      <c r="H66" s="603" t="s">
        <v>312</v>
      </c>
      <c r="I66" s="214" t="s">
        <v>76</v>
      </c>
      <c r="J66" s="546" t="s">
        <v>315</v>
      </c>
      <c r="K66" s="643"/>
      <c r="L66" s="18"/>
    </row>
    <row r="67" spans="1:12">
      <c r="A67" s="92"/>
      <c r="B67" s="134" t="s">
        <v>240</v>
      </c>
      <c r="C67" s="135" t="s">
        <v>301</v>
      </c>
      <c r="D67" s="136">
        <v>1125</v>
      </c>
      <c r="E67" s="93" t="s">
        <v>241</v>
      </c>
      <c r="F67" s="249">
        <v>13</v>
      </c>
      <c r="G67" s="89">
        <f>1062*F67</f>
        <v>13806</v>
      </c>
      <c r="H67" s="599"/>
      <c r="I67" s="214" t="s">
        <v>76</v>
      </c>
      <c r="J67" s="568"/>
      <c r="K67" s="643"/>
      <c r="L67" s="18"/>
    </row>
    <row r="68" spans="1:12" ht="38.25">
      <c r="A68" s="216"/>
      <c r="B68" s="134" t="s">
        <v>242</v>
      </c>
      <c r="C68" s="217" t="s">
        <v>311</v>
      </c>
      <c r="D68" s="136">
        <v>2933</v>
      </c>
      <c r="E68" s="93" t="s">
        <v>88</v>
      </c>
      <c r="F68" s="249">
        <v>10</v>
      </c>
      <c r="G68" s="89">
        <f t="shared" si="0"/>
        <v>29330</v>
      </c>
      <c r="H68" s="599"/>
      <c r="I68" s="214" t="s">
        <v>76</v>
      </c>
      <c r="J68" s="568"/>
      <c r="K68" s="643"/>
      <c r="L68" s="18"/>
    </row>
    <row r="69" spans="1:12">
      <c r="A69" s="92"/>
      <c r="B69" s="155" t="s">
        <v>243</v>
      </c>
      <c r="C69" s="121" t="s">
        <v>302</v>
      </c>
      <c r="D69" s="116">
        <v>335</v>
      </c>
      <c r="E69" s="97" t="s">
        <v>223</v>
      </c>
      <c r="F69" s="248">
        <v>20</v>
      </c>
      <c r="G69" s="102">
        <f t="shared" si="0"/>
        <v>6700</v>
      </c>
      <c r="H69" s="570"/>
      <c r="I69" s="215" t="s">
        <v>76</v>
      </c>
      <c r="J69" s="547"/>
      <c r="K69" s="643"/>
      <c r="L69" s="18"/>
    </row>
    <row r="70" spans="1:12" ht="36" customHeight="1">
      <c r="A70" s="218"/>
      <c r="B70" s="134" t="s">
        <v>176</v>
      </c>
      <c r="C70" s="135" t="s">
        <v>302</v>
      </c>
      <c r="D70" s="136">
        <v>111</v>
      </c>
      <c r="E70" s="93" t="s">
        <v>9</v>
      </c>
      <c r="F70" s="249">
        <v>7.35</v>
      </c>
      <c r="G70" s="89">
        <f t="shared" si="0"/>
        <v>815.84999999999991</v>
      </c>
      <c r="H70" s="603" t="s">
        <v>313</v>
      </c>
      <c r="I70" s="214" t="s">
        <v>52</v>
      </c>
      <c r="J70" s="546" t="s">
        <v>314</v>
      </c>
      <c r="K70" s="644"/>
      <c r="L70" s="18"/>
    </row>
    <row r="71" spans="1:12" ht="36" customHeight="1" thickBot="1">
      <c r="A71" s="92"/>
      <c r="B71" s="139" t="s">
        <v>177</v>
      </c>
      <c r="C71" s="219" t="s">
        <v>302</v>
      </c>
      <c r="D71" s="141">
        <v>160</v>
      </c>
      <c r="E71" s="220" t="s">
        <v>89</v>
      </c>
      <c r="F71" s="472">
        <v>12.88</v>
      </c>
      <c r="G71" s="144">
        <f t="shared" si="0"/>
        <v>2060.8000000000002</v>
      </c>
      <c r="H71" s="608"/>
      <c r="I71" s="221" t="s">
        <v>52</v>
      </c>
      <c r="J71" s="551"/>
      <c r="K71" s="644"/>
      <c r="L71" s="18"/>
    </row>
    <row r="72" spans="1:12" ht="12.75" customHeight="1">
      <c r="A72" s="222" t="s">
        <v>46</v>
      </c>
      <c r="B72" s="184" t="s">
        <v>67</v>
      </c>
      <c r="C72" s="206" t="s">
        <v>302</v>
      </c>
      <c r="D72" s="207">
        <v>509</v>
      </c>
      <c r="E72" s="208" t="s">
        <v>9</v>
      </c>
      <c r="F72" s="410">
        <v>7.35</v>
      </c>
      <c r="G72" s="209">
        <f t="shared" ref="G72:G161" si="2">D72*F72</f>
        <v>3741.1499999999996</v>
      </c>
      <c r="H72" s="604" t="s">
        <v>138</v>
      </c>
      <c r="I72" s="223" t="s">
        <v>52</v>
      </c>
      <c r="J72" s="465" t="s">
        <v>370</v>
      </c>
      <c r="K72" s="36"/>
      <c r="L72" s="18"/>
    </row>
    <row r="73" spans="1:12">
      <c r="A73" s="92"/>
      <c r="B73" s="130" t="s">
        <v>68</v>
      </c>
      <c r="C73" s="124" t="s">
        <v>302</v>
      </c>
      <c r="D73" s="125">
        <v>37</v>
      </c>
      <c r="E73" s="104" t="s">
        <v>9</v>
      </c>
      <c r="F73" s="466">
        <v>7.35</v>
      </c>
      <c r="G73" s="109">
        <f t="shared" si="2"/>
        <v>271.95</v>
      </c>
      <c r="H73" s="601"/>
      <c r="I73" s="225" t="s">
        <v>52</v>
      </c>
      <c r="J73" s="122"/>
      <c r="K73" s="645"/>
      <c r="L73" s="18"/>
    </row>
    <row r="74" spans="1:12">
      <c r="A74" s="92"/>
      <c r="B74" s="130" t="s">
        <v>69</v>
      </c>
      <c r="C74" s="124" t="s">
        <v>301</v>
      </c>
      <c r="D74" s="125">
        <v>19</v>
      </c>
      <c r="E74" s="104" t="s">
        <v>9</v>
      </c>
      <c r="F74" s="466">
        <v>7.35</v>
      </c>
      <c r="G74" s="109">
        <f t="shared" si="2"/>
        <v>139.65</v>
      </c>
      <c r="H74" s="601"/>
      <c r="I74" s="225" t="s">
        <v>52</v>
      </c>
      <c r="J74" s="122"/>
      <c r="K74" s="645"/>
      <c r="L74" s="18"/>
    </row>
    <row r="75" spans="1:12">
      <c r="A75" s="92"/>
      <c r="B75" s="130" t="s">
        <v>70</v>
      </c>
      <c r="C75" s="124" t="s">
        <v>302</v>
      </c>
      <c r="D75" s="125">
        <v>139</v>
      </c>
      <c r="E75" s="104" t="s">
        <v>9</v>
      </c>
      <c r="F75" s="466">
        <v>7.35</v>
      </c>
      <c r="G75" s="109">
        <f>D75*F75</f>
        <v>1021.65</v>
      </c>
      <c r="H75" s="602"/>
      <c r="I75" s="225" t="s">
        <v>52</v>
      </c>
      <c r="J75" s="122"/>
      <c r="K75" s="645"/>
      <c r="L75" s="18"/>
    </row>
    <row r="76" spans="1:12" ht="12.75" customHeight="1">
      <c r="A76" s="92"/>
      <c r="B76" s="162" t="s">
        <v>71</v>
      </c>
      <c r="C76" s="478" t="s">
        <v>302</v>
      </c>
      <c r="D76" s="193">
        <v>88</v>
      </c>
      <c r="E76" s="478" t="s">
        <v>10</v>
      </c>
      <c r="F76" s="250">
        <v>21.4</v>
      </c>
      <c r="G76" s="482">
        <f t="shared" si="2"/>
        <v>1883.1999999999998</v>
      </c>
      <c r="H76" s="600" t="s">
        <v>139</v>
      </c>
      <c r="I76" s="226" t="s">
        <v>52</v>
      </c>
      <c r="J76" s="623" t="s">
        <v>370</v>
      </c>
      <c r="K76" s="642"/>
      <c r="L76" s="18"/>
    </row>
    <row r="77" spans="1:12">
      <c r="A77" s="92"/>
      <c r="B77" s="134" t="s">
        <v>178</v>
      </c>
      <c r="C77" s="481" t="s">
        <v>302</v>
      </c>
      <c r="D77" s="95">
        <v>39</v>
      </c>
      <c r="E77" s="481" t="s">
        <v>10</v>
      </c>
      <c r="F77" s="388">
        <v>21.4</v>
      </c>
      <c r="G77" s="485">
        <f t="shared" si="2"/>
        <v>834.59999999999991</v>
      </c>
      <c r="H77" s="601"/>
      <c r="I77" s="231" t="s">
        <v>52</v>
      </c>
      <c r="J77" s="624"/>
      <c r="K77" s="642"/>
      <c r="L77" s="18"/>
    </row>
    <row r="78" spans="1:12">
      <c r="A78" s="92"/>
      <c r="B78" s="134" t="s">
        <v>364</v>
      </c>
      <c r="C78" s="481" t="s">
        <v>302</v>
      </c>
      <c r="D78" s="95">
        <v>317</v>
      </c>
      <c r="E78" s="481" t="s">
        <v>9</v>
      </c>
      <c r="F78" s="388">
        <v>7.35</v>
      </c>
      <c r="G78" s="485">
        <f t="shared" si="2"/>
        <v>2329.9499999999998</v>
      </c>
      <c r="H78" s="601"/>
      <c r="I78" s="231" t="s">
        <v>52</v>
      </c>
      <c r="J78" s="624"/>
      <c r="K78" s="293"/>
      <c r="L78" s="18"/>
    </row>
    <row r="79" spans="1:12">
      <c r="A79" s="92"/>
      <c r="B79" s="134" t="s">
        <v>365</v>
      </c>
      <c r="C79" s="481" t="s">
        <v>301</v>
      </c>
      <c r="D79" s="95">
        <v>1</v>
      </c>
      <c r="E79" s="481" t="s">
        <v>9</v>
      </c>
      <c r="F79" s="388">
        <v>7.35</v>
      </c>
      <c r="G79" s="485">
        <f t="shared" si="2"/>
        <v>7.35</v>
      </c>
      <c r="H79" s="601"/>
      <c r="I79" s="231" t="s">
        <v>52</v>
      </c>
      <c r="J79" s="624"/>
      <c r="K79" s="293"/>
      <c r="L79" s="18"/>
    </row>
    <row r="80" spans="1:12">
      <c r="A80" s="92"/>
      <c r="B80" s="134" t="s">
        <v>366</v>
      </c>
      <c r="C80" s="481" t="s">
        <v>302</v>
      </c>
      <c r="D80" s="95">
        <v>31</v>
      </c>
      <c r="E80" s="481" t="s">
        <v>9</v>
      </c>
      <c r="F80" s="388">
        <v>7.35</v>
      </c>
      <c r="G80" s="485">
        <f t="shared" si="2"/>
        <v>227.85</v>
      </c>
      <c r="H80" s="601"/>
      <c r="I80" s="231" t="s">
        <v>52</v>
      </c>
      <c r="J80" s="624"/>
      <c r="K80" s="293"/>
      <c r="L80" s="18"/>
    </row>
    <row r="81" spans="1:12">
      <c r="A81" s="92"/>
      <c r="B81" s="155" t="s">
        <v>367</v>
      </c>
      <c r="C81" s="479" t="s">
        <v>301</v>
      </c>
      <c r="D81" s="99">
        <v>9</v>
      </c>
      <c r="E81" s="479" t="s">
        <v>9</v>
      </c>
      <c r="F81" s="251">
        <v>7.35</v>
      </c>
      <c r="G81" s="483">
        <f t="shared" si="2"/>
        <v>66.149999999999991</v>
      </c>
      <c r="H81" s="601"/>
      <c r="I81" s="227" t="s">
        <v>52</v>
      </c>
      <c r="J81" s="625"/>
      <c r="K81" s="293"/>
      <c r="L81" s="18"/>
    </row>
    <row r="82" spans="1:12">
      <c r="A82" s="92"/>
      <c r="B82" s="130" t="s">
        <v>72</v>
      </c>
      <c r="C82" s="107" t="s">
        <v>301</v>
      </c>
      <c r="D82" s="106">
        <v>173</v>
      </c>
      <c r="E82" s="107" t="s">
        <v>10</v>
      </c>
      <c r="F82" s="386">
        <v>21.4</v>
      </c>
      <c r="G82" s="108">
        <f t="shared" si="2"/>
        <v>3702.2</v>
      </c>
      <c r="H82" s="602"/>
      <c r="I82" s="228" t="s">
        <v>52</v>
      </c>
      <c r="J82" s="127"/>
      <c r="K82" s="36"/>
      <c r="L82" s="18"/>
    </row>
    <row r="83" spans="1:12" ht="26.25" customHeight="1">
      <c r="A83" s="92"/>
      <c r="B83" s="162" t="s">
        <v>221</v>
      </c>
      <c r="C83" s="118" t="s">
        <v>302</v>
      </c>
      <c r="D83" s="193">
        <v>146</v>
      </c>
      <c r="E83" s="117" t="s">
        <v>9</v>
      </c>
      <c r="F83" s="246">
        <v>7.35</v>
      </c>
      <c r="G83" s="112">
        <f t="shared" si="2"/>
        <v>1073.0999999999999</v>
      </c>
      <c r="H83" s="603" t="s">
        <v>317</v>
      </c>
      <c r="I83" s="226" t="s">
        <v>52</v>
      </c>
      <c r="J83" s="615" t="s">
        <v>318</v>
      </c>
      <c r="K83" s="643"/>
      <c r="L83" s="18"/>
    </row>
    <row r="84" spans="1:12" ht="29.25" customHeight="1">
      <c r="A84" s="92"/>
      <c r="B84" s="155" t="s">
        <v>222</v>
      </c>
      <c r="C84" s="121" t="s">
        <v>301</v>
      </c>
      <c r="D84" s="99">
        <v>1</v>
      </c>
      <c r="E84" s="97" t="s">
        <v>9</v>
      </c>
      <c r="F84" s="248">
        <v>7.35</v>
      </c>
      <c r="G84" s="102">
        <f t="shared" si="2"/>
        <v>7.35</v>
      </c>
      <c r="H84" s="570"/>
      <c r="I84" s="227" t="s">
        <v>52</v>
      </c>
      <c r="J84" s="616"/>
      <c r="K84" s="643"/>
      <c r="L84" s="18"/>
    </row>
    <row r="85" spans="1:12" ht="42" customHeight="1">
      <c r="A85" s="92"/>
      <c r="B85" s="130" t="s">
        <v>111</v>
      </c>
      <c r="C85" s="105" t="s">
        <v>301</v>
      </c>
      <c r="D85" s="106">
        <v>33</v>
      </c>
      <c r="E85" s="107" t="s">
        <v>9</v>
      </c>
      <c r="F85" s="386">
        <v>7.35</v>
      </c>
      <c r="G85" s="108">
        <f t="shared" si="2"/>
        <v>242.54999999999998</v>
      </c>
      <c r="H85" s="291" t="s">
        <v>139</v>
      </c>
      <c r="I85" s="229" t="s">
        <v>52</v>
      </c>
      <c r="J85" s="230"/>
      <c r="K85" s="645"/>
      <c r="L85" s="18"/>
    </row>
    <row r="86" spans="1:12" ht="12.75" customHeight="1">
      <c r="A86" s="92"/>
      <c r="B86" s="134" t="s">
        <v>233</v>
      </c>
      <c r="C86" s="94" t="s">
        <v>302</v>
      </c>
      <c r="D86" s="95">
        <v>156</v>
      </c>
      <c r="E86" s="96" t="s">
        <v>10</v>
      </c>
      <c r="F86" s="388">
        <v>21.4</v>
      </c>
      <c r="G86" s="88">
        <f t="shared" si="2"/>
        <v>3338.3999999999996</v>
      </c>
      <c r="H86" s="603" t="s">
        <v>139</v>
      </c>
      <c r="I86" s="231" t="s">
        <v>52</v>
      </c>
      <c r="J86" s="619"/>
      <c r="K86" s="642"/>
      <c r="L86" s="18"/>
    </row>
    <row r="87" spans="1:12" ht="12.75" customHeight="1">
      <c r="A87" s="92"/>
      <c r="B87" s="134" t="s">
        <v>234</v>
      </c>
      <c r="C87" s="94" t="s">
        <v>302</v>
      </c>
      <c r="D87" s="95">
        <v>152</v>
      </c>
      <c r="E87" s="96" t="s">
        <v>10</v>
      </c>
      <c r="F87" s="388">
        <v>21.4</v>
      </c>
      <c r="G87" s="88">
        <f t="shared" si="2"/>
        <v>3252.7999999999997</v>
      </c>
      <c r="H87" s="599"/>
      <c r="I87" s="231" t="s">
        <v>52</v>
      </c>
      <c r="J87" s="620"/>
      <c r="K87" s="642"/>
      <c r="L87" s="18"/>
    </row>
    <row r="88" spans="1:12" ht="12.75" customHeight="1">
      <c r="A88" s="92"/>
      <c r="B88" s="155" t="s">
        <v>235</v>
      </c>
      <c r="C88" s="98" t="s">
        <v>302</v>
      </c>
      <c r="D88" s="99">
        <v>47</v>
      </c>
      <c r="E88" s="100" t="s">
        <v>10</v>
      </c>
      <c r="F88" s="251">
        <v>21.4</v>
      </c>
      <c r="G88" s="101">
        <f t="shared" si="2"/>
        <v>1005.8</v>
      </c>
      <c r="H88" s="570"/>
      <c r="I88" s="227" t="s">
        <v>52</v>
      </c>
      <c r="J88" s="621"/>
      <c r="K88" s="642"/>
      <c r="L88" s="18"/>
    </row>
    <row r="89" spans="1:12" ht="45" customHeight="1" thickBot="1">
      <c r="A89" s="200"/>
      <c r="B89" s="232" t="str">
        <f>"16/1"</f>
        <v>16/1</v>
      </c>
      <c r="C89" s="201" t="s">
        <v>302</v>
      </c>
      <c r="D89" s="202">
        <v>18</v>
      </c>
      <c r="E89" s="203" t="s">
        <v>10</v>
      </c>
      <c r="F89" s="381">
        <v>21.4</v>
      </c>
      <c r="G89" s="143">
        <f t="shared" si="2"/>
        <v>385.2</v>
      </c>
      <c r="H89" s="292" t="s">
        <v>319</v>
      </c>
      <c r="I89" s="233" t="s">
        <v>52</v>
      </c>
      <c r="J89" s="234" t="s">
        <v>320</v>
      </c>
      <c r="K89" s="36"/>
      <c r="L89" s="18"/>
    </row>
    <row r="90" spans="1:12" ht="25.5">
      <c r="A90" s="235" t="s">
        <v>47</v>
      </c>
      <c r="B90" s="236" t="s">
        <v>206</v>
      </c>
      <c r="C90" s="237" t="s">
        <v>305</v>
      </c>
      <c r="D90" s="149">
        <v>1425</v>
      </c>
      <c r="E90" s="238" t="s">
        <v>10</v>
      </c>
      <c r="F90" s="411">
        <v>0</v>
      </c>
      <c r="G90" s="151">
        <f t="shared" si="2"/>
        <v>0</v>
      </c>
      <c r="H90" s="599" t="s">
        <v>207</v>
      </c>
      <c r="I90" s="239"/>
      <c r="J90" s="240"/>
      <c r="K90" s="585"/>
      <c r="L90" s="18"/>
    </row>
    <row r="91" spans="1:12" ht="18.75" customHeight="1">
      <c r="A91" s="92"/>
      <c r="B91" s="134" t="s">
        <v>208</v>
      </c>
      <c r="C91" s="94" t="s">
        <v>302</v>
      </c>
      <c r="D91" s="95">
        <v>1282</v>
      </c>
      <c r="E91" s="96" t="s">
        <v>10</v>
      </c>
      <c r="F91" s="388">
        <v>0</v>
      </c>
      <c r="G91" s="88">
        <f t="shared" si="2"/>
        <v>0</v>
      </c>
      <c r="H91" s="599"/>
      <c r="I91" s="231"/>
      <c r="J91" s="240"/>
      <c r="K91" s="585"/>
      <c r="L91" s="18"/>
    </row>
    <row r="92" spans="1:12" ht="18.75" customHeight="1">
      <c r="A92" s="92"/>
      <c r="B92" s="134" t="s">
        <v>209</v>
      </c>
      <c r="C92" s="94" t="s">
        <v>302</v>
      </c>
      <c r="D92" s="95">
        <v>744</v>
      </c>
      <c r="E92" s="96" t="s">
        <v>10</v>
      </c>
      <c r="F92" s="388">
        <v>0</v>
      </c>
      <c r="G92" s="88">
        <f t="shared" si="2"/>
        <v>0</v>
      </c>
      <c r="H92" s="599"/>
      <c r="I92" s="231"/>
      <c r="J92" s="240"/>
      <c r="K92" s="585"/>
      <c r="L92" s="18"/>
    </row>
    <row r="93" spans="1:12" ht="18.75" customHeight="1">
      <c r="A93" s="92"/>
      <c r="B93" s="134" t="s">
        <v>210</v>
      </c>
      <c r="C93" s="94" t="s">
        <v>302</v>
      </c>
      <c r="D93" s="95">
        <v>601</v>
      </c>
      <c r="E93" s="96" t="s">
        <v>10</v>
      </c>
      <c r="F93" s="388">
        <v>0</v>
      </c>
      <c r="G93" s="88">
        <f t="shared" si="2"/>
        <v>0</v>
      </c>
      <c r="H93" s="599"/>
      <c r="I93" s="231"/>
      <c r="J93" s="240"/>
      <c r="K93" s="585"/>
      <c r="L93" s="18"/>
    </row>
    <row r="94" spans="1:12" ht="18.75" customHeight="1">
      <c r="A94" s="92"/>
      <c r="B94" s="134" t="s">
        <v>211</v>
      </c>
      <c r="C94" s="94" t="s">
        <v>302</v>
      </c>
      <c r="D94" s="95">
        <v>886</v>
      </c>
      <c r="E94" s="96" t="s">
        <v>10</v>
      </c>
      <c r="F94" s="388">
        <v>0</v>
      </c>
      <c r="G94" s="88">
        <f t="shared" si="2"/>
        <v>0</v>
      </c>
      <c r="H94" s="599"/>
      <c r="I94" s="231"/>
      <c r="J94" s="240"/>
      <c r="K94" s="585"/>
      <c r="L94" s="18"/>
    </row>
    <row r="95" spans="1:12" ht="18.75" customHeight="1">
      <c r="A95" s="92"/>
      <c r="B95" s="134" t="s">
        <v>212</v>
      </c>
      <c r="C95" s="94" t="s">
        <v>302</v>
      </c>
      <c r="D95" s="95">
        <v>316</v>
      </c>
      <c r="E95" s="96" t="s">
        <v>10</v>
      </c>
      <c r="F95" s="388">
        <v>0</v>
      </c>
      <c r="G95" s="88">
        <f t="shared" si="2"/>
        <v>0</v>
      </c>
      <c r="H95" s="599"/>
      <c r="I95" s="231"/>
      <c r="J95" s="240"/>
      <c r="K95" s="585"/>
      <c r="L95" s="18"/>
    </row>
    <row r="96" spans="1:12" ht="18.75" customHeight="1">
      <c r="A96" s="92"/>
      <c r="B96" s="134" t="s">
        <v>213</v>
      </c>
      <c r="C96" s="94" t="s">
        <v>302</v>
      </c>
      <c r="D96" s="95">
        <v>585</v>
      </c>
      <c r="E96" s="96" t="s">
        <v>10</v>
      </c>
      <c r="F96" s="388">
        <v>0</v>
      </c>
      <c r="G96" s="88">
        <f t="shared" si="2"/>
        <v>0</v>
      </c>
      <c r="H96" s="599"/>
      <c r="I96" s="231"/>
      <c r="J96" s="240"/>
      <c r="K96" s="585"/>
      <c r="L96" s="18"/>
    </row>
    <row r="97" spans="1:12" ht="18.75" customHeight="1">
      <c r="A97" s="92"/>
      <c r="B97" s="134">
        <v>465</v>
      </c>
      <c r="C97" s="94" t="s">
        <v>302</v>
      </c>
      <c r="D97" s="95">
        <v>2381</v>
      </c>
      <c r="E97" s="96" t="s">
        <v>10</v>
      </c>
      <c r="F97" s="388">
        <v>0</v>
      </c>
      <c r="G97" s="88">
        <f t="shared" si="2"/>
        <v>0</v>
      </c>
      <c r="H97" s="599"/>
      <c r="I97" s="231"/>
      <c r="J97" s="240"/>
      <c r="K97" s="585"/>
      <c r="L97" s="18"/>
    </row>
    <row r="98" spans="1:12" ht="19.5" customHeight="1">
      <c r="A98" s="92"/>
      <c r="B98" s="134" t="s">
        <v>214</v>
      </c>
      <c r="C98" s="94" t="s">
        <v>302</v>
      </c>
      <c r="D98" s="95">
        <v>1894</v>
      </c>
      <c r="E98" s="96" t="s">
        <v>10</v>
      </c>
      <c r="F98" s="388">
        <v>0</v>
      </c>
      <c r="G98" s="88">
        <f t="shared" si="2"/>
        <v>0</v>
      </c>
      <c r="H98" s="599"/>
      <c r="I98" s="231"/>
      <c r="J98" s="240"/>
      <c r="K98" s="585"/>
      <c r="L98" s="18"/>
    </row>
    <row r="99" spans="1:12" ht="21" customHeight="1">
      <c r="A99" s="92"/>
      <c r="B99" s="155">
        <v>584</v>
      </c>
      <c r="C99" s="98" t="s">
        <v>302</v>
      </c>
      <c r="D99" s="99">
        <v>11509</v>
      </c>
      <c r="E99" s="100" t="s">
        <v>10</v>
      </c>
      <c r="F99" s="251">
        <v>0</v>
      </c>
      <c r="G99" s="101">
        <f t="shared" si="2"/>
        <v>0</v>
      </c>
      <c r="H99" s="570"/>
      <c r="I99" s="227"/>
      <c r="J99" s="241"/>
      <c r="K99" s="585"/>
      <c r="L99" s="18"/>
    </row>
    <row r="100" spans="1:12" ht="25.5">
      <c r="A100" s="92"/>
      <c r="B100" s="130" t="s">
        <v>215</v>
      </c>
      <c r="C100" s="105" t="s">
        <v>302</v>
      </c>
      <c r="D100" s="106">
        <v>997</v>
      </c>
      <c r="E100" s="107" t="s">
        <v>10</v>
      </c>
      <c r="F100" s="386">
        <v>0</v>
      </c>
      <c r="G100" s="108">
        <v>0</v>
      </c>
      <c r="H100" s="165" t="s">
        <v>216</v>
      </c>
      <c r="I100" s="228"/>
      <c r="J100" s="242"/>
      <c r="K100" s="36"/>
      <c r="L100" s="18"/>
    </row>
    <row r="101" spans="1:12" ht="25.5">
      <c r="A101" s="92"/>
      <c r="B101" s="155" t="s">
        <v>371</v>
      </c>
      <c r="C101" s="479" t="s">
        <v>302</v>
      </c>
      <c r="D101" s="99">
        <v>1046</v>
      </c>
      <c r="E101" s="479" t="s">
        <v>10</v>
      </c>
      <c r="F101" s="251">
        <v>9</v>
      </c>
      <c r="G101" s="483">
        <f>D101*F101/18</f>
        <v>523</v>
      </c>
      <c r="H101" s="484" t="s">
        <v>372</v>
      </c>
      <c r="I101" s="227" t="s">
        <v>52</v>
      </c>
      <c r="J101" s="241" t="s">
        <v>373</v>
      </c>
      <c r="K101" s="645"/>
      <c r="L101" s="18"/>
    </row>
    <row r="102" spans="1:12">
      <c r="A102" s="218"/>
      <c r="B102" s="134" t="s">
        <v>224</v>
      </c>
      <c r="C102" s="94" t="s">
        <v>302</v>
      </c>
      <c r="D102" s="95">
        <v>123</v>
      </c>
      <c r="E102" s="96" t="s">
        <v>10</v>
      </c>
      <c r="F102" s="388">
        <v>22.27</v>
      </c>
      <c r="G102" s="88">
        <f>D102*F102</f>
        <v>2739.21</v>
      </c>
      <c r="H102" s="603" t="s">
        <v>321</v>
      </c>
      <c r="I102" s="113" t="s">
        <v>52</v>
      </c>
      <c r="J102" s="244"/>
      <c r="K102" s="646"/>
      <c r="L102" s="18"/>
    </row>
    <row r="103" spans="1:12">
      <c r="A103" s="218"/>
      <c r="B103" s="155" t="s">
        <v>225</v>
      </c>
      <c r="C103" s="98" t="s">
        <v>302</v>
      </c>
      <c r="D103" s="99">
        <v>22</v>
      </c>
      <c r="E103" s="100" t="s">
        <v>10</v>
      </c>
      <c r="F103" s="251">
        <v>22.27</v>
      </c>
      <c r="G103" s="101">
        <f>D103*F103</f>
        <v>489.94</v>
      </c>
      <c r="H103" s="599"/>
      <c r="I103" s="103" t="s">
        <v>52</v>
      </c>
      <c r="J103" s="245"/>
      <c r="K103" s="643"/>
      <c r="L103" s="18"/>
    </row>
    <row r="104" spans="1:12">
      <c r="A104" s="218"/>
      <c r="B104" s="134" t="s">
        <v>226</v>
      </c>
      <c r="C104" s="94" t="s">
        <v>302</v>
      </c>
      <c r="D104" s="95">
        <v>366</v>
      </c>
      <c r="E104" s="96" t="s">
        <v>10</v>
      </c>
      <c r="F104" s="388">
        <v>22.27</v>
      </c>
      <c r="G104" s="88">
        <f t="shared" ref="G104:G105" si="3">D104*F104</f>
        <v>8150.82</v>
      </c>
      <c r="H104" s="599"/>
      <c r="I104" s="90" t="s">
        <v>52</v>
      </c>
      <c r="J104" s="244"/>
      <c r="K104" s="642"/>
      <c r="L104" s="18"/>
    </row>
    <row r="105" spans="1:12">
      <c r="A105" s="218"/>
      <c r="B105" s="155" t="s">
        <v>227</v>
      </c>
      <c r="C105" s="98" t="s">
        <v>302</v>
      </c>
      <c r="D105" s="99">
        <v>2</v>
      </c>
      <c r="E105" s="100" t="s">
        <v>10</v>
      </c>
      <c r="F105" s="251">
        <v>22.27</v>
      </c>
      <c r="G105" s="101">
        <f t="shared" si="3"/>
        <v>44.54</v>
      </c>
      <c r="H105" s="570"/>
      <c r="I105" s="103" t="s">
        <v>52</v>
      </c>
      <c r="J105" s="245"/>
      <c r="K105" s="642"/>
      <c r="L105" s="18"/>
    </row>
    <row r="106" spans="1:12">
      <c r="A106" s="218"/>
      <c r="B106" s="162" t="s">
        <v>156</v>
      </c>
      <c r="C106" s="118" t="s">
        <v>301</v>
      </c>
      <c r="D106" s="119">
        <v>18</v>
      </c>
      <c r="E106" s="117" t="s">
        <v>9</v>
      </c>
      <c r="F106" s="246">
        <v>10.050000000000001</v>
      </c>
      <c r="G106" s="559">
        <v>340.43</v>
      </c>
      <c r="H106" s="603" t="s">
        <v>140</v>
      </c>
      <c r="I106" s="195" t="s">
        <v>52</v>
      </c>
      <c r="J106" s="546" t="s">
        <v>322</v>
      </c>
      <c r="K106" s="647"/>
      <c r="L106" s="18"/>
    </row>
    <row r="107" spans="1:12" ht="25.5">
      <c r="A107" s="218"/>
      <c r="B107" s="167" t="s">
        <v>157</v>
      </c>
      <c r="C107" s="247" t="s">
        <v>300</v>
      </c>
      <c r="D107" s="116">
        <v>233</v>
      </c>
      <c r="E107" s="121" t="s">
        <v>89</v>
      </c>
      <c r="F107" s="248">
        <v>10.4</v>
      </c>
      <c r="G107" s="560"/>
      <c r="H107" s="599"/>
      <c r="I107" s="103" t="s">
        <v>52</v>
      </c>
      <c r="J107" s="568"/>
      <c r="K107" s="647"/>
      <c r="L107" s="18"/>
    </row>
    <row r="108" spans="1:12">
      <c r="A108" s="218"/>
      <c r="B108" s="134" t="s">
        <v>164</v>
      </c>
      <c r="C108" s="135" t="s">
        <v>301</v>
      </c>
      <c r="D108" s="136">
        <v>124</v>
      </c>
      <c r="E108" s="93" t="s">
        <v>9</v>
      </c>
      <c r="F108" s="249">
        <v>10.050000000000001</v>
      </c>
      <c r="G108" s="559">
        <v>1355.9</v>
      </c>
      <c r="H108" s="599"/>
      <c r="I108" s="195" t="s">
        <v>52</v>
      </c>
      <c r="J108" s="568"/>
      <c r="K108" s="648"/>
      <c r="L108" s="18"/>
    </row>
    <row r="109" spans="1:12">
      <c r="A109" s="218"/>
      <c r="B109" s="134" t="s">
        <v>163</v>
      </c>
      <c r="C109" s="135" t="s">
        <v>301</v>
      </c>
      <c r="D109" s="136">
        <v>73</v>
      </c>
      <c r="E109" s="93" t="s">
        <v>9</v>
      </c>
      <c r="F109" s="249">
        <v>10.050000000000001</v>
      </c>
      <c r="G109" s="622"/>
      <c r="H109" s="599"/>
      <c r="I109" s="195" t="s">
        <v>52</v>
      </c>
      <c r="J109" s="568"/>
      <c r="K109" s="647"/>
      <c r="L109" s="18"/>
    </row>
    <row r="110" spans="1:12">
      <c r="A110" s="218"/>
      <c r="B110" s="155" t="s">
        <v>162</v>
      </c>
      <c r="C110" s="121" t="s">
        <v>301</v>
      </c>
      <c r="D110" s="116">
        <v>21</v>
      </c>
      <c r="E110" s="97" t="s">
        <v>9</v>
      </c>
      <c r="F110" s="249">
        <v>10.050000000000001</v>
      </c>
      <c r="G110" s="560"/>
      <c r="H110" s="599"/>
      <c r="I110" s="103" t="s">
        <v>52</v>
      </c>
      <c r="J110" s="568"/>
      <c r="K110" s="647"/>
      <c r="L110" s="18"/>
    </row>
    <row r="111" spans="1:12">
      <c r="A111" s="218"/>
      <c r="B111" s="134" t="s">
        <v>158</v>
      </c>
      <c r="C111" s="135" t="s">
        <v>301</v>
      </c>
      <c r="D111" s="136">
        <v>164</v>
      </c>
      <c r="E111" s="93" t="s">
        <v>9</v>
      </c>
      <c r="F111" s="250">
        <v>10.050000000000001</v>
      </c>
      <c r="G111" s="559">
        <v>0</v>
      </c>
      <c r="H111" s="599"/>
      <c r="I111" s="195" t="s">
        <v>52</v>
      </c>
      <c r="J111" s="568"/>
      <c r="K111" s="647"/>
      <c r="L111" s="18"/>
    </row>
    <row r="112" spans="1:12">
      <c r="A112" s="218"/>
      <c r="B112" s="155" t="s">
        <v>55</v>
      </c>
      <c r="C112" s="121" t="s">
        <v>301</v>
      </c>
      <c r="D112" s="116">
        <v>77</v>
      </c>
      <c r="E112" s="97" t="s">
        <v>9</v>
      </c>
      <c r="F112" s="249">
        <v>10.050000000000001</v>
      </c>
      <c r="G112" s="560"/>
      <c r="H112" s="599"/>
      <c r="I112" s="195" t="s">
        <v>52</v>
      </c>
      <c r="J112" s="568"/>
      <c r="K112" s="647"/>
      <c r="L112" s="18"/>
    </row>
    <row r="113" spans="1:12">
      <c r="A113" s="218"/>
      <c r="B113" s="130" t="s">
        <v>56</v>
      </c>
      <c r="C113" s="124" t="s">
        <v>301</v>
      </c>
      <c r="D113" s="125">
        <v>44</v>
      </c>
      <c r="E113" s="104" t="s">
        <v>9</v>
      </c>
      <c r="F113" s="250">
        <v>10.050000000000001</v>
      </c>
      <c r="G113" s="108">
        <v>0</v>
      </c>
      <c r="H113" s="599"/>
      <c r="I113" s="113" t="s">
        <v>52</v>
      </c>
      <c r="J113" s="568"/>
      <c r="K113" s="36"/>
      <c r="L113" s="18"/>
    </row>
    <row r="114" spans="1:12">
      <c r="A114" s="218"/>
      <c r="B114" s="134" t="s">
        <v>159</v>
      </c>
      <c r="C114" s="135" t="s">
        <v>301</v>
      </c>
      <c r="D114" s="136">
        <v>20</v>
      </c>
      <c r="E114" s="93" t="s">
        <v>9</v>
      </c>
      <c r="F114" s="250">
        <v>10.050000000000001</v>
      </c>
      <c r="G114" s="559">
        <v>0</v>
      </c>
      <c r="H114" s="599"/>
      <c r="I114" s="113" t="s">
        <v>52</v>
      </c>
      <c r="J114" s="568"/>
      <c r="K114" s="36"/>
      <c r="L114" s="18"/>
    </row>
    <row r="115" spans="1:12">
      <c r="A115" s="218"/>
      <c r="B115" s="134" t="s">
        <v>160</v>
      </c>
      <c r="C115" s="135" t="s">
        <v>301</v>
      </c>
      <c r="D115" s="136">
        <v>3</v>
      </c>
      <c r="E115" s="93" t="s">
        <v>9</v>
      </c>
      <c r="F115" s="249">
        <v>10.050000000000001</v>
      </c>
      <c r="G115" s="622"/>
      <c r="H115" s="599"/>
      <c r="I115" s="195" t="s">
        <v>52</v>
      </c>
      <c r="J115" s="568"/>
      <c r="K115" s="36"/>
      <c r="L115" s="18"/>
    </row>
    <row r="116" spans="1:12">
      <c r="A116" s="218"/>
      <c r="B116" s="134" t="s">
        <v>62</v>
      </c>
      <c r="C116" s="135" t="s">
        <v>301</v>
      </c>
      <c r="D116" s="136">
        <v>78</v>
      </c>
      <c r="E116" s="93" t="s">
        <v>9</v>
      </c>
      <c r="F116" s="249">
        <v>10.050000000000001</v>
      </c>
      <c r="G116" s="622"/>
      <c r="H116" s="599"/>
      <c r="I116" s="195" t="s">
        <v>52</v>
      </c>
      <c r="J116" s="568"/>
      <c r="K116" s="36"/>
      <c r="L116" s="18"/>
    </row>
    <row r="117" spans="1:12">
      <c r="A117" s="218"/>
      <c r="B117" s="155" t="s">
        <v>60</v>
      </c>
      <c r="C117" s="121" t="s">
        <v>301</v>
      </c>
      <c r="D117" s="116">
        <v>7</v>
      </c>
      <c r="E117" s="97" t="s">
        <v>9</v>
      </c>
      <c r="F117" s="251">
        <v>10.050000000000001</v>
      </c>
      <c r="G117" s="560"/>
      <c r="H117" s="599"/>
      <c r="I117" s="195" t="s">
        <v>52</v>
      </c>
      <c r="J117" s="568"/>
      <c r="K117" s="36"/>
      <c r="L117" s="18"/>
    </row>
    <row r="118" spans="1:12">
      <c r="A118" s="218"/>
      <c r="B118" s="155" t="s">
        <v>161</v>
      </c>
      <c r="C118" s="121" t="s">
        <v>301</v>
      </c>
      <c r="D118" s="116">
        <v>276</v>
      </c>
      <c r="E118" s="97" t="s">
        <v>9</v>
      </c>
      <c r="F118" s="249">
        <v>10.050000000000001</v>
      </c>
      <c r="G118" s="101">
        <v>0</v>
      </c>
      <c r="H118" s="570"/>
      <c r="I118" s="110" t="s">
        <v>52</v>
      </c>
      <c r="J118" s="547"/>
      <c r="K118" s="36"/>
      <c r="L118" s="18"/>
    </row>
    <row r="119" spans="1:12" ht="38.25">
      <c r="A119" s="218"/>
      <c r="B119" s="130" t="s">
        <v>179</v>
      </c>
      <c r="C119" s="252" t="s">
        <v>302</v>
      </c>
      <c r="D119" s="106">
        <v>32</v>
      </c>
      <c r="E119" s="107" t="s">
        <v>10</v>
      </c>
      <c r="F119" s="386">
        <v>22.27</v>
      </c>
      <c r="G119" s="108">
        <f t="shared" si="2"/>
        <v>712.64</v>
      </c>
      <c r="H119" s="165" t="s">
        <v>205</v>
      </c>
      <c r="I119" s="110" t="s">
        <v>52</v>
      </c>
      <c r="J119" s="254"/>
      <c r="K119" s="36"/>
      <c r="L119" s="18"/>
    </row>
    <row r="120" spans="1:12">
      <c r="A120" s="218"/>
      <c r="B120" s="130" t="s">
        <v>262</v>
      </c>
      <c r="C120" s="105" t="s">
        <v>302</v>
      </c>
      <c r="D120" s="106">
        <v>51</v>
      </c>
      <c r="E120" s="107" t="s">
        <v>10</v>
      </c>
      <c r="F120" s="386">
        <v>22.27</v>
      </c>
      <c r="G120" s="108">
        <f t="shared" si="2"/>
        <v>1135.77</v>
      </c>
      <c r="H120" s="603" t="s">
        <v>150</v>
      </c>
      <c r="I120" s="110" t="s">
        <v>52</v>
      </c>
      <c r="J120" s="213"/>
      <c r="K120" s="36"/>
      <c r="L120" s="18"/>
    </row>
    <row r="121" spans="1:12" ht="25.5">
      <c r="A121" s="218"/>
      <c r="B121" s="130" t="s">
        <v>267</v>
      </c>
      <c r="C121" s="157" t="s">
        <v>300</v>
      </c>
      <c r="D121" s="106">
        <v>272</v>
      </c>
      <c r="E121" s="107" t="s">
        <v>9</v>
      </c>
      <c r="F121" s="386">
        <v>7.35</v>
      </c>
      <c r="G121" s="108">
        <f t="shared" si="2"/>
        <v>1999.1999999999998</v>
      </c>
      <c r="H121" s="626"/>
      <c r="I121" s="110" t="s">
        <v>52</v>
      </c>
      <c r="J121" s="213"/>
      <c r="K121" s="36"/>
      <c r="L121" s="18"/>
    </row>
    <row r="122" spans="1:12" ht="57" customHeight="1" thickBot="1">
      <c r="A122" s="218"/>
      <c r="B122" s="176" t="s">
        <v>271</v>
      </c>
      <c r="C122" s="255" t="s">
        <v>301</v>
      </c>
      <c r="D122" s="256">
        <v>371</v>
      </c>
      <c r="E122" s="257" t="s">
        <v>9</v>
      </c>
      <c r="F122" s="409">
        <v>8.94</v>
      </c>
      <c r="G122" s="258">
        <f t="shared" si="2"/>
        <v>3316.74</v>
      </c>
      <c r="H122" s="286" t="s">
        <v>323</v>
      </c>
      <c r="I122" s="259" t="s">
        <v>52</v>
      </c>
      <c r="J122" s="260"/>
      <c r="K122" s="36"/>
      <c r="L122" s="18"/>
    </row>
    <row r="123" spans="1:12" ht="38.25">
      <c r="A123" s="261" t="s">
        <v>48</v>
      </c>
      <c r="B123" s="184" t="s">
        <v>73</v>
      </c>
      <c r="C123" s="185" t="s">
        <v>302</v>
      </c>
      <c r="D123" s="186">
        <v>33</v>
      </c>
      <c r="E123" s="262" t="s">
        <v>9</v>
      </c>
      <c r="F123" s="383">
        <v>20</v>
      </c>
      <c r="G123" s="264">
        <f t="shared" si="2"/>
        <v>660</v>
      </c>
      <c r="H123" s="287" t="s">
        <v>150</v>
      </c>
      <c r="I123" s="265" t="s">
        <v>52</v>
      </c>
      <c r="J123" s="224"/>
      <c r="K123" s="36"/>
      <c r="L123" s="18"/>
    </row>
    <row r="124" spans="1:12" ht="25.5">
      <c r="A124" s="218"/>
      <c r="B124" s="130" t="s">
        <v>247</v>
      </c>
      <c r="C124" s="105" t="s">
        <v>302</v>
      </c>
      <c r="D124" s="106">
        <v>195</v>
      </c>
      <c r="E124" s="107" t="s">
        <v>10</v>
      </c>
      <c r="F124" s="386">
        <v>22.27</v>
      </c>
      <c r="G124" s="108">
        <f t="shared" si="2"/>
        <v>4342.6499999999996</v>
      </c>
      <c r="H124" s="276" t="s">
        <v>324</v>
      </c>
      <c r="I124" s="110" t="s">
        <v>52</v>
      </c>
      <c r="J124" s="127"/>
      <c r="K124" s="36"/>
      <c r="L124" s="18"/>
    </row>
    <row r="125" spans="1:12" ht="25.5">
      <c r="A125" s="218"/>
      <c r="B125" s="130" t="s">
        <v>248</v>
      </c>
      <c r="C125" s="105" t="s">
        <v>302</v>
      </c>
      <c r="D125" s="106">
        <v>253</v>
      </c>
      <c r="E125" s="107" t="s">
        <v>10</v>
      </c>
      <c r="F125" s="386">
        <v>22.27</v>
      </c>
      <c r="G125" s="108">
        <f t="shared" si="2"/>
        <v>5634.3099999999995</v>
      </c>
      <c r="H125" s="276" t="s">
        <v>325</v>
      </c>
      <c r="I125" s="110" t="s">
        <v>52</v>
      </c>
      <c r="J125" s="127"/>
      <c r="K125" s="36"/>
      <c r="L125" s="18"/>
    </row>
    <row r="126" spans="1:12">
      <c r="A126" s="218"/>
      <c r="B126" s="130" t="s">
        <v>263</v>
      </c>
      <c r="C126" s="105" t="s">
        <v>301</v>
      </c>
      <c r="D126" s="106">
        <v>7</v>
      </c>
      <c r="E126" s="105" t="s">
        <v>9</v>
      </c>
      <c r="F126" s="386">
        <v>22.27</v>
      </c>
      <c r="G126" s="108">
        <f>D126*F126</f>
        <v>155.88999999999999</v>
      </c>
      <c r="H126" s="603" t="s">
        <v>326</v>
      </c>
      <c r="I126" s="110" t="s">
        <v>52</v>
      </c>
      <c r="J126" s="127"/>
      <c r="K126" s="36"/>
      <c r="L126" s="18"/>
    </row>
    <row r="127" spans="1:12">
      <c r="A127" s="218"/>
      <c r="B127" s="134" t="s">
        <v>264</v>
      </c>
      <c r="C127" s="94" t="s">
        <v>302</v>
      </c>
      <c r="D127" s="95">
        <v>15</v>
      </c>
      <c r="E127" s="94" t="s">
        <v>10</v>
      </c>
      <c r="F127" s="388">
        <v>22.27</v>
      </c>
      <c r="G127" s="88">
        <f t="shared" ref="G127:G128" si="4">D127*F127</f>
        <v>334.05</v>
      </c>
      <c r="H127" s="599"/>
      <c r="I127" s="90" t="s">
        <v>52</v>
      </c>
      <c r="J127" s="486"/>
      <c r="K127" s="642"/>
      <c r="L127" s="18"/>
    </row>
    <row r="128" spans="1:12" ht="25.5">
      <c r="A128" s="218"/>
      <c r="B128" s="155" t="s">
        <v>265</v>
      </c>
      <c r="C128" s="156" t="s">
        <v>300</v>
      </c>
      <c r="D128" s="99">
        <v>6</v>
      </c>
      <c r="E128" s="98" t="s">
        <v>10</v>
      </c>
      <c r="F128" s="251">
        <v>22.27</v>
      </c>
      <c r="G128" s="101">
        <f t="shared" si="4"/>
        <v>133.62</v>
      </c>
      <c r="H128" s="570"/>
      <c r="I128" s="103" t="s">
        <v>52</v>
      </c>
      <c r="J128" s="122"/>
      <c r="K128" s="642"/>
      <c r="L128" s="18"/>
    </row>
    <row r="129" spans="1:12" ht="25.5">
      <c r="A129" s="266"/>
      <c r="B129" s="134" t="s">
        <v>291</v>
      </c>
      <c r="C129" s="94" t="s">
        <v>301</v>
      </c>
      <c r="D129" s="95">
        <v>1561</v>
      </c>
      <c r="E129" s="87" t="s">
        <v>295</v>
      </c>
      <c r="F129" s="388">
        <v>24.9</v>
      </c>
      <c r="G129" s="88">
        <f>(D129*F129)/3</f>
        <v>12956.299999999997</v>
      </c>
      <c r="H129" s="569" t="s">
        <v>327</v>
      </c>
      <c r="I129" s="627" t="s">
        <v>329</v>
      </c>
      <c r="J129" s="617" t="s">
        <v>360</v>
      </c>
      <c r="K129" s="642"/>
      <c r="L129" s="18"/>
    </row>
    <row r="130" spans="1:12" ht="15.75" customHeight="1">
      <c r="A130" s="267"/>
      <c r="B130" s="134" t="s">
        <v>292</v>
      </c>
      <c r="C130" s="94" t="s">
        <v>301</v>
      </c>
      <c r="D130" s="95">
        <v>4716</v>
      </c>
      <c r="E130" s="96" t="s">
        <v>9</v>
      </c>
      <c r="F130" s="388">
        <v>24.9</v>
      </c>
      <c r="G130" s="88">
        <f t="shared" ref="G130:G134" si="5">(D130*F130)/3</f>
        <v>39142.799999999996</v>
      </c>
      <c r="H130" s="599"/>
      <c r="I130" s="628"/>
      <c r="J130" s="554"/>
      <c r="K130" s="642"/>
      <c r="L130" s="18"/>
    </row>
    <row r="131" spans="1:12" ht="15.75" customHeight="1">
      <c r="A131" s="218"/>
      <c r="B131" s="134" t="s">
        <v>293</v>
      </c>
      <c r="C131" s="94" t="s">
        <v>301</v>
      </c>
      <c r="D131" s="95">
        <v>7016</v>
      </c>
      <c r="E131" s="96" t="s">
        <v>9</v>
      </c>
      <c r="F131" s="388">
        <v>24.9</v>
      </c>
      <c r="G131" s="88">
        <f t="shared" si="5"/>
        <v>58232.799999999996</v>
      </c>
      <c r="H131" s="599"/>
      <c r="I131" s="628"/>
      <c r="J131" s="554"/>
      <c r="K131" s="642"/>
      <c r="L131" s="18"/>
    </row>
    <row r="132" spans="1:12" ht="15.75" customHeight="1">
      <c r="A132" s="267"/>
      <c r="B132" s="134" t="s">
        <v>290</v>
      </c>
      <c r="C132" s="94" t="s">
        <v>301</v>
      </c>
      <c r="D132" s="95">
        <v>1971</v>
      </c>
      <c r="E132" s="96" t="s">
        <v>9</v>
      </c>
      <c r="F132" s="388">
        <v>24.9</v>
      </c>
      <c r="G132" s="88">
        <f t="shared" si="5"/>
        <v>16359.299999999997</v>
      </c>
      <c r="H132" s="599"/>
      <c r="I132" s="628"/>
      <c r="J132" s="554"/>
      <c r="K132" s="642"/>
      <c r="L132" s="18"/>
    </row>
    <row r="133" spans="1:12" ht="18" customHeight="1">
      <c r="A133" s="218"/>
      <c r="B133" s="134" t="s">
        <v>296</v>
      </c>
      <c r="C133" s="94" t="s">
        <v>301</v>
      </c>
      <c r="D133" s="95">
        <v>183</v>
      </c>
      <c r="E133" s="96" t="s">
        <v>9</v>
      </c>
      <c r="F133" s="388">
        <v>24.9</v>
      </c>
      <c r="G133" s="88">
        <f t="shared" si="5"/>
        <v>1518.8999999999999</v>
      </c>
      <c r="H133" s="599"/>
      <c r="I133" s="628"/>
      <c r="J133" s="554"/>
      <c r="K133" s="642"/>
      <c r="L133" s="18"/>
    </row>
    <row r="134" spans="1:12" ht="18" customHeight="1" thickBot="1">
      <c r="A134" s="268"/>
      <c r="B134" s="139" t="s">
        <v>294</v>
      </c>
      <c r="C134" s="201" t="s">
        <v>301</v>
      </c>
      <c r="D134" s="202">
        <v>4</v>
      </c>
      <c r="E134" s="203" t="s">
        <v>9</v>
      </c>
      <c r="F134" s="388">
        <v>24.9</v>
      </c>
      <c r="G134" s="143">
        <f t="shared" si="5"/>
        <v>33.199999999999996</v>
      </c>
      <c r="H134" s="608"/>
      <c r="I134" s="629"/>
      <c r="J134" s="618"/>
      <c r="K134" s="642"/>
      <c r="L134" s="18"/>
    </row>
    <row r="135" spans="1:12" ht="38.25">
      <c r="A135" s="115" t="s">
        <v>237</v>
      </c>
      <c r="B135" s="184" t="s">
        <v>238</v>
      </c>
      <c r="C135" s="206" t="s">
        <v>302</v>
      </c>
      <c r="D135" s="270">
        <v>75</v>
      </c>
      <c r="E135" s="262" t="s">
        <v>9</v>
      </c>
      <c r="F135" s="410">
        <v>7.35</v>
      </c>
      <c r="G135" s="209">
        <f>D135*F135</f>
        <v>551.25</v>
      </c>
      <c r="H135" s="288" t="s">
        <v>330</v>
      </c>
      <c r="I135" s="210" t="s">
        <v>52</v>
      </c>
      <c r="J135" s="224"/>
      <c r="K135" s="36"/>
      <c r="L135" s="18"/>
    </row>
    <row r="136" spans="1:12">
      <c r="A136" s="218"/>
      <c r="B136" s="134" t="s">
        <v>250</v>
      </c>
      <c r="C136" s="135" t="s">
        <v>302</v>
      </c>
      <c r="D136" s="119">
        <v>30</v>
      </c>
      <c r="E136" s="93" t="s">
        <v>9</v>
      </c>
      <c r="F136" s="249">
        <v>2.54</v>
      </c>
      <c r="G136" s="89">
        <f t="shared" ref="G136:G147" si="6">D136*F136</f>
        <v>76.2</v>
      </c>
      <c r="H136" s="603" t="s">
        <v>332</v>
      </c>
      <c r="I136" s="137" t="s">
        <v>52</v>
      </c>
      <c r="J136" s="546" t="s">
        <v>333</v>
      </c>
      <c r="K136" s="643"/>
      <c r="L136" s="18"/>
    </row>
    <row r="137" spans="1:12">
      <c r="A137" s="218"/>
      <c r="B137" s="134" t="s">
        <v>251</v>
      </c>
      <c r="C137" s="135" t="s">
        <v>302</v>
      </c>
      <c r="D137" s="136">
        <v>159</v>
      </c>
      <c r="E137" s="93" t="s">
        <v>9</v>
      </c>
      <c r="F137" s="249">
        <v>2.54</v>
      </c>
      <c r="G137" s="89">
        <f t="shared" si="6"/>
        <v>403.86</v>
      </c>
      <c r="H137" s="599"/>
      <c r="I137" s="137" t="s">
        <v>52</v>
      </c>
      <c r="J137" s="568"/>
      <c r="K137" s="643"/>
      <c r="L137" s="18"/>
    </row>
    <row r="138" spans="1:12">
      <c r="A138" s="218"/>
      <c r="B138" s="134" t="s">
        <v>252</v>
      </c>
      <c r="C138" s="135" t="s">
        <v>302</v>
      </c>
      <c r="D138" s="136">
        <v>110</v>
      </c>
      <c r="E138" s="93" t="s">
        <v>9</v>
      </c>
      <c r="F138" s="249">
        <v>2.54</v>
      </c>
      <c r="G138" s="89">
        <f t="shared" si="6"/>
        <v>279.39999999999998</v>
      </c>
      <c r="H138" s="599"/>
      <c r="I138" s="137" t="s">
        <v>52</v>
      </c>
      <c r="J138" s="568"/>
      <c r="K138" s="643"/>
      <c r="L138" s="18"/>
    </row>
    <row r="139" spans="1:12">
      <c r="A139" s="218"/>
      <c r="B139" s="134" t="s">
        <v>253</v>
      </c>
      <c r="C139" s="135" t="s">
        <v>302</v>
      </c>
      <c r="D139" s="136">
        <v>208</v>
      </c>
      <c r="E139" s="93" t="s">
        <v>9</v>
      </c>
      <c r="F139" s="249">
        <v>2.54</v>
      </c>
      <c r="G139" s="89">
        <f t="shared" si="6"/>
        <v>528.32000000000005</v>
      </c>
      <c r="H139" s="599"/>
      <c r="I139" s="137" t="s">
        <v>52</v>
      </c>
      <c r="J139" s="568"/>
      <c r="K139" s="643"/>
      <c r="L139" s="18"/>
    </row>
    <row r="140" spans="1:12">
      <c r="A140" s="271"/>
      <c r="B140" s="134" t="s">
        <v>254</v>
      </c>
      <c r="C140" s="135" t="s">
        <v>302</v>
      </c>
      <c r="D140" s="136">
        <v>8</v>
      </c>
      <c r="E140" s="93" t="s">
        <v>9</v>
      </c>
      <c r="F140" s="249">
        <v>2.54</v>
      </c>
      <c r="G140" s="89">
        <f t="shared" si="6"/>
        <v>20.32</v>
      </c>
      <c r="H140" s="599"/>
      <c r="I140" s="137" t="s">
        <v>52</v>
      </c>
      <c r="J140" s="568"/>
      <c r="K140" s="643"/>
      <c r="L140" s="18"/>
    </row>
    <row r="141" spans="1:12">
      <c r="A141" s="267"/>
      <c r="B141" s="272" t="s">
        <v>331</v>
      </c>
      <c r="C141" s="135" t="s">
        <v>302</v>
      </c>
      <c r="D141" s="136">
        <v>209</v>
      </c>
      <c r="E141" s="135" t="s">
        <v>9</v>
      </c>
      <c r="F141" s="249">
        <v>2.54</v>
      </c>
      <c r="G141" s="89">
        <f t="shared" si="6"/>
        <v>530.86</v>
      </c>
      <c r="H141" s="599"/>
      <c r="I141" s="137" t="s">
        <v>52</v>
      </c>
      <c r="J141" s="568"/>
      <c r="K141" s="643"/>
      <c r="L141" s="18"/>
    </row>
    <row r="142" spans="1:12">
      <c r="A142" s="271"/>
      <c r="B142" s="134" t="s">
        <v>255</v>
      </c>
      <c r="C142" s="135" t="s">
        <v>302</v>
      </c>
      <c r="D142" s="136">
        <v>23</v>
      </c>
      <c r="E142" s="93" t="s">
        <v>9</v>
      </c>
      <c r="F142" s="249">
        <v>2.54</v>
      </c>
      <c r="G142" s="89">
        <f t="shared" si="6"/>
        <v>58.42</v>
      </c>
      <c r="H142" s="599"/>
      <c r="I142" s="137" t="s">
        <v>52</v>
      </c>
      <c r="J142" s="568"/>
      <c r="K142" s="643"/>
      <c r="L142" s="18"/>
    </row>
    <row r="143" spans="1:12">
      <c r="A143" s="271"/>
      <c r="B143" s="134" t="s">
        <v>256</v>
      </c>
      <c r="C143" s="135" t="s">
        <v>301</v>
      </c>
      <c r="D143" s="136">
        <v>131</v>
      </c>
      <c r="E143" s="93" t="s">
        <v>9</v>
      </c>
      <c r="F143" s="249">
        <v>2.54</v>
      </c>
      <c r="G143" s="89">
        <f t="shared" si="6"/>
        <v>332.74</v>
      </c>
      <c r="H143" s="599"/>
      <c r="I143" s="137" t="s">
        <v>52</v>
      </c>
      <c r="J143" s="568"/>
      <c r="K143" s="643"/>
      <c r="L143" s="18"/>
    </row>
    <row r="144" spans="1:12">
      <c r="A144" s="218"/>
      <c r="B144" s="134" t="s">
        <v>257</v>
      </c>
      <c r="C144" s="135" t="s">
        <v>302</v>
      </c>
      <c r="D144" s="136">
        <v>5</v>
      </c>
      <c r="E144" s="93" t="s">
        <v>9</v>
      </c>
      <c r="F144" s="249">
        <v>2.54</v>
      </c>
      <c r="G144" s="89">
        <f t="shared" si="6"/>
        <v>12.7</v>
      </c>
      <c r="H144" s="599"/>
      <c r="I144" s="137" t="s">
        <v>52</v>
      </c>
      <c r="J144" s="568"/>
      <c r="K144" s="643"/>
      <c r="L144" s="18"/>
    </row>
    <row r="145" spans="1:12" ht="25.5">
      <c r="A145" s="218"/>
      <c r="B145" s="273" t="s">
        <v>258</v>
      </c>
      <c r="C145" s="217" t="s">
        <v>305</v>
      </c>
      <c r="D145" s="136">
        <v>340</v>
      </c>
      <c r="E145" s="93" t="s">
        <v>11</v>
      </c>
      <c r="F145" s="249">
        <v>2.54</v>
      </c>
      <c r="G145" s="89">
        <f t="shared" si="6"/>
        <v>863.6</v>
      </c>
      <c r="H145" s="599"/>
      <c r="I145" s="137" t="s">
        <v>52</v>
      </c>
      <c r="J145" s="568"/>
      <c r="K145" s="643"/>
      <c r="L145" s="18"/>
    </row>
    <row r="146" spans="1:12" ht="25.5">
      <c r="A146" s="218"/>
      <c r="B146" s="273" t="s">
        <v>259</v>
      </c>
      <c r="C146" s="217" t="s">
        <v>300</v>
      </c>
      <c r="D146" s="136">
        <v>710</v>
      </c>
      <c r="E146" s="93" t="s">
        <v>11</v>
      </c>
      <c r="F146" s="249">
        <v>2.54</v>
      </c>
      <c r="G146" s="89">
        <f t="shared" si="6"/>
        <v>1803.4</v>
      </c>
      <c r="H146" s="599"/>
      <c r="I146" s="137" t="s">
        <v>52</v>
      </c>
      <c r="J146" s="568"/>
      <c r="K146" s="643"/>
      <c r="L146" s="18"/>
    </row>
    <row r="147" spans="1:12" ht="26.25" thickBot="1">
      <c r="A147" s="268"/>
      <c r="B147" s="274" t="s">
        <v>260</v>
      </c>
      <c r="C147" s="140" t="s">
        <v>305</v>
      </c>
      <c r="D147" s="141">
        <v>2228</v>
      </c>
      <c r="E147" s="142" t="s">
        <v>11</v>
      </c>
      <c r="F147" s="381">
        <v>2.54</v>
      </c>
      <c r="G147" s="144">
        <f t="shared" si="6"/>
        <v>5659.12</v>
      </c>
      <c r="H147" s="608"/>
      <c r="I147" s="204" t="s">
        <v>52</v>
      </c>
      <c r="J147" s="551"/>
      <c r="K147" s="643"/>
      <c r="L147" s="18"/>
    </row>
    <row r="148" spans="1:12" ht="22.5" customHeight="1">
      <c r="A148" s="115" t="s">
        <v>49</v>
      </c>
      <c r="B148" s="275" t="s">
        <v>218</v>
      </c>
      <c r="C148" s="148" t="s">
        <v>302</v>
      </c>
      <c r="D148" s="149">
        <v>84</v>
      </c>
      <c r="E148" s="238" t="s">
        <v>10</v>
      </c>
      <c r="F148" s="411">
        <v>20</v>
      </c>
      <c r="G148" s="151">
        <f t="shared" si="2"/>
        <v>1680</v>
      </c>
      <c r="H148" s="599" t="s">
        <v>151</v>
      </c>
      <c r="I148" s="90" t="s">
        <v>52</v>
      </c>
      <c r="J148" s="486"/>
      <c r="K148" s="641"/>
      <c r="L148" s="18"/>
    </row>
    <row r="149" spans="1:12" ht="21" customHeight="1">
      <c r="A149" s="218"/>
      <c r="B149" s="155" t="s">
        <v>51</v>
      </c>
      <c r="C149" s="98" t="s">
        <v>302</v>
      </c>
      <c r="D149" s="99">
        <v>99</v>
      </c>
      <c r="E149" s="100" t="s">
        <v>10</v>
      </c>
      <c r="F149" s="251">
        <v>20</v>
      </c>
      <c r="G149" s="101">
        <f t="shared" si="2"/>
        <v>1980</v>
      </c>
      <c r="H149" s="570"/>
      <c r="I149" s="103" t="s">
        <v>52</v>
      </c>
      <c r="J149" s="122"/>
      <c r="K149" s="641"/>
      <c r="L149" s="18"/>
    </row>
    <row r="150" spans="1:12" ht="21" customHeight="1">
      <c r="A150" s="218"/>
      <c r="B150" s="130" t="s">
        <v>217</v>
      </c>
      <c r="C150" s="105" t="s">
        <v>302</v>
      </c>
      <c r="D150" s="106">
        <v>50</v>
      </c>
      <c r="E150" s="107" t="s">
        <v>10</v>
      </c>
      <c r="F150" s="386">
        <v>21.4</v>
      </c>
      <c r="G150" s="108">
        <f>D150*F150</f>
        <v>1070</v>
      </c>
      <c r="H150" s="603" t="s">
        <v>334</v>
      </c>
      <c r="I150" s="110" t="s">
        <v>52</v>
      </c>
      <c r="J150" s="127"/>
      <c r="K150" s="36"/>
      <c r="L150" s="18"/>
    </row>
    <row r="151" spans="1:12" ht="15.75" customHeight="1">
      <c r="A151" s="218"/>
      <c r="B151" s="134" t="s">
        <v>229</v>
      </c>
      <c r="C151" s="94" t="s">
        <v>302</v>
      </c>
      <c r="D151" s="95">
        <v>291</v>
      </c>
      <c r="E151" s="96" t="s">
        <v>10</v>
      </c>
      <c r="F151" s="388">
        <v>21.4</v>
      </c>
      <c r="G151" s="88">
        <f t="shared" ref="G151:G158" si="7">D151*F151</f>
        <v>6227.4</v>
      </c>
      <c r="H151" s="599"/>
      <c r="I151" s="90" t="s">
        <v>52</v>
      </c>
      <c r="J151" s="486"/>
      <c r="K151" s="642"/>
      <c r="L151" s="18"/>
    </row>
    <row r="152" spans="1:12" ht="15.75" customHeight="1">
      <c r="A152" s="218"/>
      <c r="B152" s="155" t="s">
        <v>230</v>
      </c>
      <c r="C152" s="98" t="s">
        <v>302</v>
      </c>
      <c r="D152" s="99">
        <v>4</v>
      </c>
      <c r="E152" s="100" t="s">
        <v>10</v>
      </c>
      <c r="F152" s="251">
        <v>21.4</v>
      </c>
      <c r="G152" s="101">
        <f t="shared" si="7"/>
        <v>85.6</v>
      </c>
      <c r="H152" s="570"/>
      <c r="I152" s="103" t="s">
        <v>52</v>
      </c>
      <c r="J152" s="122"/>
      <c r="K152" s="642"/>
      <c r="L152" s="18"/>
    </row>
    <row r="153" spans="1:12" ht="38.25">
      <c r="A153" s="218"/>
      <c r="B153" s="130" t="s">
        <v>236</v>
      </c>
      <c r="C153" s="105" t="s">
        <v>302</v>
      </c>
      <c r="D153" s="106">
        <v>24</v>
      </c>
      <c r="E153" s="107" t="s">
        <v>10</v>
      </c>
      <c r="F153" s="386">
        <v>21.4</v>
      </c>
      <c r="G153" s="108">
        <f t="shared" si="7"/>
        <v>513.59999999999991</v>
      </c>
      <c r="H153" s="276" t="s">
        <v>335</v>
      </c>
      <c r="I153" s="110" t="s">
        <v>52</v>
      </c>
      <c r="J153" s="127"/>
      <c r="K153" s="36"/>
      <c r="L153" s="18"/>
    </row>
    <row r="154" spans="1:12" ht="22.5" customHeight="1">
      <c r="A154" s="218"/>
      <c r="B154" s="130" t="s">
        <v>246</v>
      </c>
      <c r="C154" s="105" t="s">
        <v>302</v>
      </c>
      <c r="D154" s="106">
        <v>281</v>
      </c>
      <c r="E154" s="107" t="s">
        <v>10</v>
      </c>
      <c r="F154" s="386">
        <v>21.4</v>
      </c>
      <c r="G154" s="108">
        <f t="shared" si="7"/>
        <v>6013.4</v>
      </c>
      <c r="H154" s="603" t="s">
        <v>336</v>
      </c>
      <c r="I154" s="110" t="s">
        <v>52</v>
      </c>
      <c r="J154" s="127"/>
      <c r="K154" s="36"/>
      <c r="L154" s="18"/>
    </row>
    <row r="155" spans="1:12" ht="22.5" customHeight="1">
      <c r="A155" s="218"/>
      <c r="B155" s="130" t="s">
        <v>268</v>
      </c>
      <c r="C155" s="105" t="s">
        <v>302</v>
      </c>
      <c r="D155" s="106">
        <v>22</v>
      </c>
      <c r="E155" s="107" t="s">
        <v>10</v>
      </c>
      <c r="F155" s="386">
        <v>21.4</v>
      </c>
      <c r="G155" s="108">
        <v>0</v>
      </c>
      <c r="H155" s="632"/>
      <c r="I155" s="110" t="s">
        <v>52</v>
      </c>
      <c r="J155" s="277" t="s">
        <v>303</v>
      </c>
      <c r="K155" s="36"/>
      <c r="L155" s="18"/>
    </row>
    <row r="156" spans="1:12" ht="22.5" customHeight="1">
      <c r="A156" s="218"/>
      <c r="B156" s="130" t="s">
        <v>276</v>
      </c>
      <c r="C156" s="105" t="s">
        <v>302</v>
      </c>
      <c r="D156" s="106">
        <v>7</v>
      </c>
      <c r="E156" s="107" t="s">
        <v>10</v>
      </c>
      <c r="F156" s="386">
        <v>21.4</v>
      </c>
      <c r="G156" s="108">
        <f>D156*F156</f>
        <v>149.79999999999998</v>
      </c>
      <c r="H156" s="626"/>
      <c r="I156" s="166" t="s">
        <v>52</v>
      </c>
      <c r="J156" s="277"/>
      <c r="K156" s="36"/>
      <c r="L156" s="18"/>
    </row>
    <row r="157" spans="1:12" ht="38.25">
      <c r="A157" s="218"/>
      <c r="B157" s="273" t="s">
        <v>272</v>
      </c>
      <c r="C157" s="85" t="s">
        <v>311</v>
      </c>
      <c r="D157" s="95">
        <v>1019</v>
      </c>
      <c r="E157" s="96" t="s">
        <v>274</v>
      </c>
      <c r="F157" s="388">
        <v>24.9</v>
      </c>
      <c r="G157" s="88">
        <f t="shared" si="7"/>
        <v>25373.1</v>
      </c>
      <c r="H157" s="632" t="s">
        <v>337</v>
      </c>
      <c r="I157" s="630" t="s">
        <v>329</v>
      </c>
      <c r="J157" s="486"/>
      <c r="K157" s="642"/>
      <c r="L157" s="18"/>
    </row>
    <row r="158" spans="1:12" ht="13.5" thickBot="1">
      <c r="A158" s="218"/>
      <c r="B158" s="155" t="s">
        <v>273</v>
      </c>
      <c r="C158" s="98" t="s">
        <v>301</v>
      </c>
      <c r="D158" s="99">
        <v>39</v>
      </c>
      <c r="E158" s="100" t="s">
        <v>275</v>
      </c>
      <c r="F158" s="251">
        <v>24.9</v>
      </c>
      <c r="G158" s="101">
        <f t="shared" si="7"/>
        <v>971.09999999999991</v>
      </c>
      <c r="H158" s="570"/>
      <c r="I158" s="631"/>
      <c r="J158" s="122"/>
      <c r="K158" s="642"/>
      <c r="L158" s="18"/>
    </row>
    <row r="159" spans="1:12" ht="25.5">
      <c r="A159" s="261" t="s">
        <v>50</v>
      </c>
      <c r="B159" s="184" t="s">
        <v>165</v>
      </c>
      <c r="C159" s="185" t="s">
        <v>302</v>
      </c>
      <c r="D159" s="186">
        <v>28</v>
      </c>
      <c r="E159" s="262" t="s">
        <v>9</v>
      </c>
      <c r="F159" s="383">
        <v>12.81</v>
      </c>
      <c r="G159" s="264">
        <v>16.399999999999999</v>
      </c>
      <c r="H159" s="278" t="s">
        <v>166</v>
      </c>
      <c r="I159" s="265" t="s">
        <v>52</v>
      </c>
      <c r="J159" s="224"/>
      <c r="K159" s="490"/>
      <c r="L159" s="18"/>
    </row>
    <row r="160" spans="1:12" ht="22.5" customHeight="1">
      <c r="A160" s="279"/>
      <c r="B160" s="280" t="str">
        <f>"2/7"</f>
        <v>2/7</v>
      </c>
      <c r="C160" s="94" t="s">
        <v>302</v>
      </c>
      <c r="D160" s="95">
        <v>12</v>
      </c>
      <c r="E160" s="96" t="s">
        <v>9</v>
      </c>
      <c r="F160" s="388">
        <v>10.050000000000001</v>
      </c>
      <c r="G160" s="88">
        <f t="shared" si="2"/>
        <v>120.60000000000001</v>
      </c>
      <c r="H160" s="603" t="s">
        <v>338</v>
      </c>
      <c r="I160" s="90" t="s">
        <v>52</v>
      </c>
      <c r="J160" s="486"/>
      <c r="K160" s="642"/>
      <c r="L160" s="18"/>
    </row>
    <row r="161" spans="1:12" ht="21" customHeight="1" thickBot="1">
      <c r="A161" s="281"/>
      <c r="B161" s="139" t="s">
        <v>228</v>
      </c>
      <c r="C161" s="201" t="s">
        <v>302</v>
      </c>
      <c r="D161" s="202">
        <v>10</v>
      </c>
      <c r="E161" s="203" t="s">
        <v>10</v>
      </c>
      <c r="F161" s="381">
        <v>21.1</v>
      </c>
      <c r="G161" s="143">
        <f t="shared" si="2"/>
        <v>211</v>
      </c>
      <c r="H161" s="608"/>
      <c r="I161" s="204" t="s">
        <v>52</v>
      </c>
      <c r="J161" s="487"/>
      <c r="K161" s="642"/>
      <c r="L161" s="18"/>
    </row>
    <row r="162" spans="1:12" ht="13.5" thickBot="1">
      <c r="A162" s="38"/>
      <c r="B162" s="15"/>
      <c r="C162" s="73"/>
      <c r="D162" s="34"/>
      <c r="E162" s="15"/>
      <c r="F162" s="412"/>
      <c r="G162" s="33"/>
      <c r="H162" s="74"/>
      <c r="I162" s="67"/>
      <c r="J162" s="35"/>
      <c r="K162" s="36"/>
      <c r="L162" s="18"/>
    </row>
    <row r="163" spans="1:12" ht="13.5" thickBot="1">
      <c r="A163" s="37"/>
      <c r="B163" s="15"/>
      <c r="C163" s="73"/>
      <c r="D163" s="15"/>
      <c r="E163" s="18"/>
      <c r="F163" s="413" t="s">
        <v>127</v>
      </c>
      <c r="G163" s="81">
        <f>SUM(G7:G161)</f>
        <v>548798.42000000004</v>
      </c>
      <c r="H163" s="48"/>
      <c r="I163" s="67"/>
      <c r="J163" s="35"/>
      <c r="K163" s="36"/>
      <c r="L163" s="18"/>
    </row>
    <row r="164" spans="1:12">
      <c r="A164" s="37"/>
      <c r="B164" s="15"/>
      <c r="C164" s="73"/>
      <c r="D164" s="15"/>
      <c r="E164" s="18"/>
      <c r="F164" s="414"/>
      <c r="G164" s="458"/>
      <c r="H164" s="48"/>
      <c r="I164" s="67"/>
      <c r="J164" s="35"/>
      <c r="K164" s="36"/>
      <c r="L164" s="18"/>
    </row>
    <row r="165" spans="1:12" ht="13.5" thickBot="1">
      <c r="F165" s="415"/>
      <c r="G165" s="459"/>
      <c r="H165" s="457"/>
      <c r="I165" s="456"/>
      <c r="K165" s="39"/>
    </row>
    <row r="166" spans="1:12">
      <c r="B166" s="593" t="s">
        <v>133</v>
      </c>
      <c r="C166" s="594"/>
      <c r="D166" s="594"/>
      <c r="E166" s="594"/>
      <c r="F166" s="595"/>
      <c r="G166" s="461">
        <f>SUMIF(I7:I161,"*60225*",G7:G161)</f>
        <v>214868.55000000002</v>
      </c>
      <c r="H166" s="460"/>
      <c r="K166" s="39"/>
    </row>
    <row r="167" spans="1:12">
      <c r="B167" s="596" t="s">
        <v>41</v>
      </c>
      <c r="C167" s="597"/>
      <c r="D167" s="597"/>
      <c r="E167" s="597"/>
      <c r="F167" s="598"/>
      <c r="G167" s="82">
        <f>SUMIF(I7:I160,"*61000*",G7:G160)</f>
        <v>179342.37</v>
      </c>
      <c r="H167" s="289"/>
      <c r="I167" s="456"/>
      <c r="K167" s="39"/>
    </row>
    <row r="168" spans="1:12" ht="13.5" thickBot="1">
      <c r="B168" s="71" t="s">
        <v>328</v>
      </c>
      <c r="C168" s="80"/>
      <c r="D168" s="72"/>
      <c r="E168" s="72"/>
      <c r="F168" s="416"/>
      <c r="G168" s="462">
        <f>SUM(G157:G158,G129:G134)</f>
        <v>154587.49999999997</v>
      </c>
      <c r="H168" s="289"/>
      <c r="K168" s="39"/>
    </row>
    <row r="169" spans="1:12" ht="13.5" thickBot="1">
      <c r="B169" s="588" t="s">
        <v>37</v>
      </c>
      <c r="C169" s="589"/>
      <c r="D169" s="589"/>
      <c r="E169" s="589"/>
      <c r="F169" s="590"/>
      <c r="G169" s="462">
        <f>SUM(G166:G168)</f>
        <v>548798.42000000004</v>
      </c>
      <c r="H169" s="289"/>
      <c r="K169" s="39"/>
    </row>
    <row r="170" spans="1:12">
      <c r="K170" s="39"/>
    </row>
    <row r="183" spans="9:9">
      <c r="I183" s="310"/>
    </row>
  </sheetData>
  <sortState ref="B82:B86">
    <sortCondition ref="B82"/>
  </sortState>
  <mergeCells count="97">
    <mergeCell ref="H160:H161"/>
    <mergeCell ref="I157:I158"/>
    <mergeCell ref="J136:J147"/>
    <mergeCell ref="H136:H147"/>
    <mergeCell ref="H150:H152"/>
    <mergeCell ref="H157:H158"/>
    <mergeCell ref="H154:H156"/>
    <mergeCell ref="G111:G112"/>
    <mergeCell ref="G114:G117"/>
    <mergeCell ref="H120:H121"/>
    <mergeCell ref="I129:I134"/>
    <mergeCell ref="H129:H134"/>
    <mergeCell ref="H126:H128"/>
    <mergeCell ref="J70:J71"/>
    <mergeCell ref="K66:K69"/>
    <mergeCell ref="J86:J88"/>
    <mergeCell ref="H102:H105"/>
    <mergeCell ref="G108:G110"/>
    <mergeCell ref="G106:G107"/>
    <mergeCell ref="J76:J81"/>
    <mergeCell ref="J66:J69"/>
    <mergeCell ref="H66:H69"/>
    <mergeCell ref="K70:K71"/>
    <mergeCell ref="H70:H71"/>
    <mergeCell ref="K127:K128"/>
    <mergeCell ref="K102:K103"/>
    <mergeCell ref="K104:K105"/>
    <mergeCell ref="J129:J134"/>
    <mergeCell ref="K129:K134"/>
    <mergeCell ref="K160:K161"/>
    <mergeCell ref="K151:K152"/>
    <mergeCell ref="K157:K158"/>
    <mergeCell ref="J61:J65"/>
    <mergeCell ref="K61:K65"/>
    <mergeCell ref="K86:K88"/>
    <mergeCell ref="K76:K77"/>
    <mergeCell ref="K90:K99"/>
    <mergeCell ref="J83:J84"/>
    <mergeCell ref="K83:K84"/>
    <mergeCell ref="K148:K149"/>
    <mergeCell ref="J106:J118"/>
    <mergeCell ref="K111:K112"/>
    <mergeCell ref="K108:K110"/>
    <mergeCell ref="K106:K107"/>
    <mergeCell ref="K136:K147"/>
    <mergeCell ref="K21:K26"/>
    <mergeCell ref="H21:H26"/>
    <mergeCell ref="J21:J26"/>
    <mergeCell ref="H27:H30"/>
    <mergeCell ref="H38:H42"/>
    <mergeCell ref="J38:J42"/>
    <mergeCell ref="K32:K36"/>
    <mergeCell ref="H32:H36"/>
    <mergeCell ref="J32:J36"/>
    <mergeCell ref="K38:K42"/>
    <mergeCell ref="J27:J29"/>
    <mergeCell ref="K27:K29"/>
    <mergeCell ref="B169:F169"/>
    <mergeCell ref="H44:H45"/>
    <mergeCell ref="B166:F166"/>
    <mergeCell ref="B167:F167"/>
    <mergeCell ref="H148:H149"/>
    <mergeCell ref="H61:H65"/>
    <mergeCell ref="H90:H99"/>
    <mergeCell ref="H76:H82"/>
    <mergeCell ref="H106:H118"/>
    <mergeCell ref="H52:H53"/>
    <mergeCell ref="H72:H75"/>
    <mergeCell ref="H46:H50"/>
    <mergeCell ref="H54:H56"/>
    <mergeCell ref="H58:H59"/>
    <mergeCell ref="H83:H84"/>
    <mergeCell ref="H86:H88"/>
    <mergeCell ref="A1:I1"/>
    <mergeCell ref="A4:B4"/>
    <mergeCell ref="B5:D5"/>
    <mergeCell ref="I5:I6"/>
    <mergeCell ref="A2:I2"/>
    <mergeCell ref="H5:H6"/>
    <mergeCell ref="H16:H17"/>
    <mergeCell ref="K14:K15"/>
    <mergeCell ref="K5:K6"/>
    <mergeCell ref="J5:J6"/>
    <mergeCell ref="K7:K12"/>
    <mergeCell ref="H7:H15"/>
    <mergeCell ref="K16:K17"/>
    <mergeCell ref="G58:G59"/>
    <mergeCell ref="I58:I59"/>
    <mergeCell ref="K44:K45"/>
    <mergeCell ref="J44:J45"/>
    <mergeCell ref="K58:K59"/>
    <mergeCell ref="J58:J59"/>
    <mergeCell ref="K54:K56"/>
    <mergeCell ref="K46:K47"/>
    <mergeCell ref="K52:K53"/>
    <mergeCell ref="J46:J47"/>
    <mergeCell ref="J54:J56"/>
  </mergeCells>
  <phoneticPr fontId="0" type="noConversion"/>
  <pageMargins left="0.39370078740157483" right="0.15748031496062992" top="0.51181102362204722" bottom="0.31496062992125984" header="0.31496062992125984" footer="0.31496062992125984"/>
  <pageSetup paperSize="9" scale="38" fitToHeight="2" orientation="portrait" r:id="rId1"/>
  <headerFooter alignWithMargins="0">
    <oddHeader>&amp;A</oddHeader>
    <oddFooter>Stran &amp;P od &amp;N</oddFooter>
  </headerFooter>
  <rowBreaks count="1" manualBreakCount="1">
    <brk id="8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2</vt:i4>
      </vt:variant>
    </vt:vector>
  </HeadingPairs>
  <TitlesOfParts>
    <vt:vector size="4" baseType="lpstr">
      <vt:lpstr>NAČRT RAZPOLAGANJA 2015</vt:lpstr>
      <vt:lpstr>NAČRT PRIDOBIVANJA 2015</vt:lpstr>
      <vt:lpstr>'NAČRT PRIDOBIVANJA 2015'!Področje_tiskanja</vt:lpstr>
      <vt:lpstr>'NAČRT RAZPOLAGANJA 2015'!Področje_tiskanja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Jasna Kavčič</dc:creator>
  <cp:lastModifiedBy>tomazr</cp:lastModifiedBy>
  <cp:lastPrinted>2015-02-13T11:10:35Z</cp:lastPrinted>
  <dcterms:created xsi:type="dcterms:W3CDTF">2010-12-07T12:38:59Z</dcterms:created>
  <dcterms:modified xsi:type="dcterms:W3CDTF">2015-02-16T12:41:31Z</dcterms:modified>
</cp:coreProperties>
</file>