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erver2013\users\marjetam\Moji dokumenti\Proračun 2018\Rebalans II 2018\Gradivo OS\"/>
    </mc:Choice>
  </mc:AlternateContent>
  <bookViews>
    <workbookView xWindow="0" yWindow="0" windowWidth="28800" windowHeight="11730" tabRatio="661"/>
  </bookViews>
  <sheets>
    <sheet name="NAČRT RAZPOLAGANJA 2017 IN 2018" sheetId="2" r:id="rId1"/>
    <sheet name="NAČRT PRIDOBIVANJA 2017 IN 2018" sheetId="4" r:id="rId2"/>
  </sheets>
  <definedNames>
    <definedName name="_xlnm.Print_Area" localSheetId="1">'NAČRT PRIDOBIVANJA 2017 IN 2018'!$A$1:$J$248</definedName>
    <definedName name="_xlnm.Print_Area" localSheetId="0">'NAČRT RAZPOLAGANJA 2017 IN 2018'!$A$1:$I$170</definedName>
  </definedNames>
  <calcPr calcId="162913"/>
</workbook>
</file>

<file path=xl/calcChain.xml><?xml version="1.0" encoding="utf-8"?>
<calcChain xmlns="http://schemas.openxmlformats.org/spreadsheetml/2006/main">
  <c r="G92" i="2" l="1"/>
  <c r="G91" i="2"/>
  <c r="G90" i="2"/>
  <c r="G89" i="2"/>
  <c r="B92" i="2"/>
  <c r="B91" i="2"/>
  <c r="B90" i="2"/>
  <c r="G202" i="4" l="1"/>
  <c r="G201" i="4"/>
  <c r="G200" i="4"/>
  <c r="G199" i="4"/>
  <c r="G67" i="2" l="1"/>
  <c r="B67" i="2"/>
  <c r="G154" i="4" l="1"/>
  <c r="G129" i="2"/>
  <c r="G128" i="2"/>
  <c r="G127" i="2"/>
  <c r="G123" i="2"/>
  <c r="G122" i="2"/>
  <c r="G121" i="2"/>
  <c r="G120" i="2"/>
  <c r="G119" i="2"/>
  <c r="G118" i="2"/>
  <c r="G117" i="2"/>
  <c r="G116" i="2"/>
  <c r="G115" i="2"/>
  <c r="G114" i="2"/>
  <c r="G113" i="2"/>
  <c r="G36" i="4" l="1"/>
  <c r="G22" i="2"/>
  <c r="G112" i="2"/>
  <c r="B15" i="2" l="1"/>
  <c r="G130" i="4" l="1"/>
  <c r="G126" i="2"/>
  <c r="G125" i="2"/>
  <c r="G124" i="2"/>
  <c r="G72" i="2" l="1"/>
  <c r="G73" i="2"/>
  <c r="G74" i="2"/>
  <c r="G75" i="2"/>
  <c r="G76" i="2"/>
  <c r="G71" i="2"/>
  <c r="G68" i="2" l="1"/>
  <c r="G195" i="4" l="1"/>
  <c r="G129" i="4"/>
  <c r="G124" i="4"/>
  <c r="G48" i="2" l="1"/>
  <c r="G115" i="4"/>
  <c r="H168" i="2" l="1"/>
  <c r="G157" i="2"/>
  <c r="G168" i="2"/>
  <c r="G167" i="2"/>
  <c r="F150" i="2"/>
  <c r="F151" i="2"/>
  <c r="F152" i="2"/>
  <c r="F153" i="2"/>
  <c r="F154" i="2"/>
  <c r="F155" i="2"/>
  <c r="F156" i="2"/>
  <c r="F149" i="2"/>
  <c r="G61" i="2"/>
  <c r="G62" i="2" l="1"/>
  <c r="G123" i="4" l="1"/>
  <c r="G122" i="4"/>
  <c r="G209" i="4" l="1"/>
  <c r="G111" i="2"/>
  <c r="G110" i="2"/>
  <c r="G109" i="2"/>
  <c r="G218" i="4" l="1"/>
  <c r="G63" i="2" l="1"/>
  <c r="G208" i="4" l="1"/>
  <c r="G142" i="2" l="1"/>
  <c r="G141" i="2"/>
  <c r="G32" i="2" l="1"/>
  <c r="G31" i="2"/>
  <c r="G30" i="2"/>
  <c r="G29" i="2"/>
  <c r="G28" i="2"/>
  <c r="G27" i="2"/>
  <c r="G26" i="2"/>
  <c r="G25" i="2"/>
  <c r="G24" i="2"/>
  <c r="G205" i="4" l="1"/>
  <c r="G43" i="4"/>
  <c r="G41" i="4"/>
  <c r="G63" i="4"/>
  <c r="G49" i="4"/>
  <c r="G62" i="4"/>
  <c r="G61" i="4"/>
  <c r="G60" i="4"/>
  <c r="G59" i="4"/>
  <c r="G58" i="4"/>
  <c r="G57" i="4"/>
  <c r="G56" i="4"/>
  <c r="G23" i="2"/>
  <c r="G55" i="4"/>
  <c r="G54" i="4"/>
  <c r="G53" i="4"/>
  <c r="G52" i="4"/>
  <c r="G51" i="4"/>
  <c r="G50" i="4"/>
  <c r="G48" i="4"/>
  <c r="G47" i="4"/>
  <c r="G46" i="4"/>
  <c r="G45" i="4"/>
  <c r="G44" i="4"/>
  <c r="G42" i="4"/>
  <c r="G40" i="4"/>
  <c r="G39" i="4"/>
  <c r="G47" i="2"/>
  <c r="G114" i="4"/>
  <c r="G113" i="4"/>
  <c r="G46" i="2"/>
  <c r="G112" i="4"/>
  <c r="G111" i="4"/>
  <c r="G110" i="4"/>
  <c r="G109" i="4"/>
  <c r="G231" i="4" l="1"/>
  <c r="G108" i="4"/>
  <c r="G107" i="4"/>
  <c r="G194" i="4" l="1"/>
  <c r="G193" i="4"/>
  <c r="G60" i="2"/>
  <c r="G59" i="2"/>
  <c r="G21" i="2"/>
  <c r="G20" i="2"/>
  <c r="G38" i="4"/>
  <c r="G37" i="4"/>
  <c r="G35" i="4"/>
  <c r="G34" i="4"/>
  <c r="G33" i="4"/>
  <c r="G19" i="2"/>
  <c r="G32" i="4"/>
  <c r="G108" i="2"/>
  <c r="G107" i="2"/>
  <c r="G18" i="2"/>
  <c r="G17" i="2"/>
  <c r="G16" i="2"/>
  <c r="G31" i="4"/>
  <c r="G30" i="4"/>
  <c r="G29" i="4"/>
  <c r="G88" i="2"/>
  <c r="G93" i="2"/>
  <c r="G45" i="2"/>
  <c r="G106" i="4"/>
  <c r="G236" i="4" l="1"/>
  <c r="G235" i="4"/>
  <c r="G234" i="4"/>
  <c r="G188" i="4"/>
  <c r="G187" i="4"/>
  <c r="G192" i="4" l="1"/>
  <c r="G191" i="4"/>
  <c r="G189" i="4"/>
  <c r="G190" i="4"/>
  <c r="G186" i="4"/>
  <c r="G185" i="4"/>
  <c r="G184" i="4"/>
  <c r="G178" i="4"/>
  <c r="G182" i="4"/>
  <c r="G183" i="4"/>
  <c r="G181" i="4"/>
  <c r="G180" i="4"/>
  <c r="G179" i="4"/>
  <c r="G177" i="4"/>
  <c r="G176" i="4"/>
  <c r="G175" i="4"/>
  <c r="G174" i="4"/>
  <c r="G140" i="2" l="1"/>
  <c r="G139" i="2"/>
  <c r="G138" i="2"/>
  <c r="G230" i="4"/>
  <c r="G229" i="4"/>
  <c r="G228" i="4"/>
  <c r="G227" i="4"/>
  <c r="G226" i="4"/>
  <c r="G173" i="4" l="1"/>
  <c r="G172" i="4"/>
  <c r="G171" i="4"/>
  <c r="G170" i="4"/>
  <c r="G169" i="4"/>
  <c r="G167" i="4"/>
  <c r="G168" i="4"/>
  <c r="G166" i="4"/>
  <c r="G165" i="4"/>
  <c r="G164" i="4"/>
  <c r="G163" i="4"/>
  <c r="G162" i="4"/>
  <c r="G161" i="4"/>
  <c r="G157" i="4"/>
  <c r="G160" i="4"/>
  <c r="G159" i="4"/>
  <c r="G158" i="4"/>
  <c r="G156" i="4"/>
  <c r="G155" i="4"/>
  <c r="G128" i="4"/>
  <c r="G220" i="4"/>
  <c r="G219" i="4"/>
  <c r="G207" i="4"/>
  <c r="G206" i="4"/>
  <c r="G134" i="2"/>
  <c r="G133" i="2"/>
  <c r="G132" i="2"/>
  <c r="G131" i="2"/>
  <c r="G130" i="2"/>
  <c r="G217" i="4" l="1"/>
  <c r="G105" i="4" l="1"/>
  <c r="G104" i="4"/>
  <c r="G103" i="4"/>
  <c r="G102" i="4"/>
  <c r="G101" i="4"/>
  <c r="G100" i="4"/>
  <c r="G44" i="2"/>
  <c r="G99" i="4"/>
  <c r="G98" i="4"/>
  <c r="G97" i="4"/>
  <c r="G43" i="2"/>
  <c r="G96" i="4"/>
  <c r="G95" i="4"/>
  <c r="G94" i="4"/>
  <c r="G93" i="4"/>
  <c r="G92" i="4"/>
  <c r="G91" i="4"/>
  <c r="G90" i="4"/>
  <c r="G89" i="4"/>
  <c r="G88" i="4"/>
  <c r="G58" i="2"/>
  <c r="G57" i="2"/>
  <c r="G137" i="2"/>
  <c r="G225" i="4"/>
  <c r="G224" i="4"/>
  <c r="G223" i="4"/>
  <c r="G222" i="4"/>
  <c r="G28" i="4"/>
  <c r="G27" i="4"/>
  <c r="G26" i="4"/>
  <c r="G25" i="4"/>
  <c r="G24" i="4"/>
  <c r="G23" i="4"/>
  <c r="G22" i="4"/>
  <c r="G135" i="4"/>
  <c r="G87" i="4"/>
  <c r="G86" i="4"/>
  <c r="G216" i="4"/>
  <c r="G42" i="2"/>
  <c r="G66" i="4" l="1"/>
  <c r="G41" i="2" l="1"/>
  <c r="G78" i="4"/>
  <c r="G77" i="4"/>
  <c r="G15" i="2" l="1"/>
  <c r="G215" i="4"/>
  <c r="G87" i="2" l="1"/>
  <c r="G147" i="4" l="1"/>
  <c r="G7" i="4" l="1"/>
  <c r="G8" i="4"/>
  <c r="G9" i="4"/>
  <c r="G10" i="4"/>
  <c r="G11" i="4"/>
  <c r="G12" i="4"/>
  <c r="G13" i="4"/>
  <c r="G14" i="4"/>
  <c r="G15" i="4"/>
  <c r="G64" i="4"/>
  <c r="G65" i="4"/>
  <c r="G67" i="4"/>
  <c r="G68" i="4"/>
  <c r="G69" i="4"/>
  <c r="G70" i="4"/>
  <c r="G71" i="4"/>
  <c r="G72" i="4"/>
  <c r="G73" i="4"/>
  <c r="G74" i="4"/>
  <c r="G75" i="4"/>
  <c r="G76" i="4"/>
  <c r="G79" i="4"/>
  <c r="G80" i="4"/>
  <c r="G81" i="4"/>
  <c r="F82" i="4"/>
  <c r="F83" i="4"/>
  <c r="F84" i="4"/>
  <c r="G85" i="4"/>
  <c r="G116" i="4"/>
  <c r="G245" i="4" s="1"/>
  <c r="G117" i="4"/>
  <c r="G118" i="4"/>
  <c r="G119" i="4"/>
  <c r="G120" i="4"/>
  <c r="G121" i="4"/>
  <c r="G125" i="4"/>
  <c r="G126" i="4"/>
  <c r="G127" i="4"/>
  <c r="G131" i="4"/>
  <c r="G132" i="4"/>
  <c r="G133" i="4"/>
  <c r="G134" i="4"/>
  <c r="G136" i="4"/>
  <c r="G137" i="4"/>
  <c r="G148" i="4"/>
  <c r="G149" i="4"/>
  <c r="G150" i="4"/>
  <c r="G151" i="4"/>
  <c r="G152" i="4"/>
  <c r="G153" i="4"/>
  <c r="G196" i="4"/>
  <c r="B197" i="4"/>
  <c r="G203" i="4"/>
  <c r="G204" i="4"/>
  <c r="G210" i="4"/>
  <c r="G211" i="4"/>
  <c r="G212" i="4"/>
  <c r="G213" i="4"/>
  <c r="G214" i="4"/>
  <c r="G221" i="4"/>
  <c r="B232" i="4"/>
  <c r="G232" i="4"/>
  <c r="G233" i="4"/>
  <c r="G244" i="4" l="1"/>
  <c r="G237" i="4"/>
  <c r="G106" i="2"/>
  <c r="G105" i="2"/>
  <c r="G104" i="2"/>
  <c r="G103" i="2"/>
  <c r="G102" i="2"/>
  <c r="G101" i="2"/>
  <c r="G246" i="4" l="1"/>
  <c r="H246" i="4"/>
  <c r="G100" i="2"/>
  <c r="F40" i="2" l="1"/>
  <c r="F39" i="2"/>
  <c r="F38" i="2"/>
  <c r="G55" i="2" l="1"/>
  <c r="G86" i="2" l="1"/>
  <c r="G85" i="2"/>
  <c r="G84" i="2"/>
  <c r="B84" i="2"/>
  <c r="G56" i="2" l="1"/>
  <c r="G54" i="2"/>
  <c r="G99" i="2" l="1"/>
  <c r="G98" i="2" l="1"/>
  <c r="G97" i="2"/>
  <c r="G70" i="2"/>
  <c r="G83" i="2" l="1"/>
  <c r="B83" i="2"/>
  <c r="G53" i="2"/>
  <c r="G52" i="2"/>
  <c r="G51" i="2"/>
  <c r="G50" i="2"/>
  <c r="G69" i="2"/>
  <c r="G35" i="2" l="1"/>
  <c r="G82" i="2"/>
  <c r="G81" i="2"/>
  <c r="G136" i="2"/>
  <c r="G94" i="2"/>
  <c r="G135" i="2" l="1"/>
  <c r="G96" i="2" l="1"/>
  <c r="G65" i="2" l="1"/>
  <c r="G66" i="2"/>
  <c r="G80" i="2"/>
  <c r="G95" i="2"/>
  <c r="G36" i="2"/>
  <c r="G14" i="2" l="1"/>
  <c r="G13" i="2"/>
  <c r="G12" i="2"/>
  <c r="G34" i="2"/>
  <c r="G49" i="2"/>
  <c r="G166" i="2" s="1"/>
  <c r="G64" i="2" l="1"/>
  <c r="G6" i="2" l="1"/>
  <c r="G7" i="2"/>
  <c r="G8" i="2"/>
  <c r="G9" i="2"/>
  <c r="G10" i="2"/>
  <c r="G11" i="2"/>
  <c r="G33" i="2"/>
  <c r="G77" i="2"/>
  <c r="G78" i="2"/>
  <c r="G79" i="2"/>
  <c r="G143" i="2"/>
  <c r="G165" i="2" l="1"/>
  <c r="G164" i="2" s="1"/>
  <c r="H164" i="2"/>
  <c r="G144" i="2"/>
  <c r="G160" i="2" l="1"/>
</calcChain>
</file>

<file path=xl/sharedStrings.xml><?xml version="1.0" encoding="utf-8"?>
<sst xmlns="http://schemas.openxmlformats.org/spreadsheetml/2006/main" count="1877" uniqueCount="631">
  <si>
    <t>1. ZEMLJIŠČA</t>
  </si>
  <si>
    <t>LOKACIJA</t>
  </si>
  <si>
    <t>NAMENSKA RABA</t>
  </si>
  <si>
    <t>ORIENTACIJSKA VREDNOST</t>
  </si>
  <si>
    <t>OPOMBE</t>
  </si>
  <si>
    <t>kmetijsko</t>
  </si>
  <si>
    <t>stavbno</t>
  </si>
  <si>
    <t>gozd</t>
  </si>
  <si>
    <t>195/21</t>
  </si>
  <si>
    <t>195/22</t>
  </si>
  <si>
    <t>195/23</t>
  </si>
  <si>
    <t>2. STANOVANJA</t>
  </si>
  <si>
    <t>OPIS</t>
  </si>
  <si>
    <t>110/5</t>
  </si>
  <si>
    <t>PARCELNA ŠTEVILKA</t>
  </si>
  <si>
    <t>IZMERA (m²)</t>
  </si>
  <si>
    <t>ORIENTACIJSKA VREDNOST (EUR/m²)</t>
  </si>
  <si>
    <t>METODA RAZPOLAGANJA</t>
  </si>
  <si>
    <t>EKONOMSKA UTEMELJENOST</t>
  </si>
  <si>
    <t>N.P.</t>
  </si>
  <si>
    <t>J.D.</t>
  </si>
  <si>
    <t>Nepremičnina predstavlja funkcionalno zemljišče.</t>
  </si>
  <si>
    <t>stavbno, gozd</t>
  </si>
  <si>
    <t>Nepremičnine ne služijo javnemu interesu. Vse nepremičnine se prodajajo v paketu.</t>
  </si>
  <si>
    <t>ID STAVBE / PROSTORA</t>
  </si>
  <si>
    <t>Nepremičnina ne služi javnemu interesu.</t>
  </si>
  <si>
    <t>N.P. - neposredna pogodba</t>
  </si>
  <si>
    <t>J.D. - javna dražba</t>
  </si>
  <si>
    <t>JD - javno dobro</t>
  </si>
  <si>
    <t>SKUPAJ</t>
  </si>
  <si>
    <t>LEGENDA</t>
  </si>
  <si>
    <t>2141 - Podljubelj</t>
  </si>
  <si>
    <t>2142 - Lom pod Storžičem</t>
  </si>
  <si>
    <t>2143 - Tržič</t>
  </si>
  <si>
    <t>2144 - Bistrica</t>
  </si>
  <si>
    <t>2145 - Leše</t>
  </si>
  <si>
    <t>2146 - Kovor</t>
  </si>
  <si>
    <t>2147 - Križe</t>
  </si>
  <si>
    <t>2149 - Žiganja vas</t>
  </si>
  <si>
    <t>2150 - Zvirče</t>
  </si>
  <si>
    <t>193/1</t>
  </si>
  <si>
    <t>stavbno - R</t>
  </si>
  <si>
    <t>KATASTRSKA OBČINA</t>
  </si>
  <si>
    <t>246/11</t>
  </si>
  <si>
    <t>377/8</t>
  </si>
  <si>
    <t>195/10</t>
  </si>
  <si>
    <t>193/6</t>
  </si>
  <si>
    <t>Nepremičnina ne služi javnemu interesu. Nepremičnina predstavlja funkcionalno zemljišče v bivši tovarni Lepenka.</t>
  </si>
  <si>
    <t>Občina zemljišča ne potrebuje. Nepremičnina predstavlja funkcionalno zemljišče k stanovanjskemu objektu.</t>
  </si>
  <si>
    <t>J.Z.P.</t>
  </si>
  <si>
    <t>J.Z.P. - javno zbiranje ponudb</t>
  </si>
  <si>
    <t>Nepremičnine ne služijo javnemu interesu. Nepremičnine uporablja lastnik sosednje parcele za dostop do svojih objektov.</t>
  </si>
  <si>
    <t>Nepremičnina ne služi javnemu interesu. Nepremičnina predstavlja funkcionalno zemljišče. Nepremičnina se menja za parc. št. 247/21 k.o. Bistrica po kateri poteka kategorizirana občinska cesta.</t>
  </si>
  <si>
    <t>Nepremičnina ne služi javnemu interesu. Nepremičnina predstavlja funkcionalno zemljišče k stanovanjskemu objektu.</t>
  </si>
  <si>
    <t>460/19</t>
  </si>
  <si>
    <t>202/21</t>
  </si>
  <si>
    <t>202/22</t>
  </si>
  <si>
    <t>Nepremičnini predstavljata funkcionalno zemljišče.</t>
  </si>
  <si>
    <t>710/5</t>
  </si>
  <si>
    <t>STAVBNO</t>
  </si>
  <si>
    <t>KMETIJSKO</t>
  </si>
  <si>
    <t>STANOVANJA</t>
  </si>
  <si>
    <t>POSLOVNI PROSTORI</t>
  </si>
  <si>
    <t>Na nepremičnini stoji objekt v lasti Avto-moto društva Tržič. Menjava za parc. št. 719/20 k.o. Podljubelj</t>
  </si>
  <si>
    <t>stavbno - P</t>
  </si>
  <si>
    <t>2148 - Senično</t>
  </si>
  <si>
    <t>981/83</t>
  </si>
  <si>
    <t>stavbno (1037), kmetijsko (996)</t>
  </si>
  <si>
    <t>865/13</t>
  </si>
  <si>
    <t>690/13</t>
  </si>
  <si>
    <t>690/8</t>
  </si>
  <si>
    <t>DEJANSKA RABA</t>
  </si>
  <si>
    <t>kmetijsko zemljišče, pozidano zemljišče</t>
  </si>
  <si>
    <t>kmetijsko zemljišče</t>
  </si>
  <si>
    <t>pozidano zemljišče</t>
  </si>
  <si>
    <t>gozdno zemljišče</t>
  </si>
  <si>
    <t>857/9</t>
  </si>
  <si>
    <t>sodna poravnava</t>
  </si>
  <si>
    <t>N.P. - po ZKZ</t>
  </si>
  <si>
    <t>Nepremičnini ne služita javnemu interesu. Menjava za parc. št. 690/5 in 690/7 k.o. Bistrica</t>
  </si>
  <si>
    <t>Nepremičnina ne služi javnemu interesu. Nepremičnina predstavlja del stanovanjskega objekta in funkcionalno zemljišče k temu objektu.</t>
  </si>
  <si>
    <t>S</t>
  </si>
  <si>
    <t>K</t>
  </si>
  <si>
    <t>F</t>
  </si>
  <si>
    <t>Nepremičnina ne služi javnemu interesu. Nepremičnina predstavlja parkirišče prozvodnega objekta.</t>
  </si>
  <si>
    <t>236/44</t>
  </si>
  <si>
    <t>628/10</t>
  </si>
  <si>
    <t>628/9</t>
  </si>
  <si>
    <t>244/18</t>
  </si>
  <si>
    <t>243/29</t>
  </si>
  <si>
    <t>981/96</t>
  </si>
  <si>
    <t>981/95</t>
  </si>
  <si>
    <t>Funkcionalno zemljišče k stavbi na naslovu Grahovše 4. Menjava za cesto - parc. št. 981/51 k.o. Lom pod Storžičem.</t>
  </si>
  <si>
    <t>860/13</t>
  </si>
  <si>
    <t>222/2</t>
  </si>
  <si>
    <t>222/1</t>
  </si>
  <si>
    <t>222/3</t>
  </si>
  <si>
    <t>460/26</t>
  </si>
  <si>
    <t>659/5</t>
  </si>
  <si>
    <t>460/25</t>
  </si>
  <si>
    <t>659/4</t>
  </si>
  <si>
    <t>nerodovitno</t>
  </si>
  <si>
    <t>Nepremičnina predstavlja del koče na Mali Polani s pripadajočim zemljščem.</t>
  </si>
  <si>
    <t>Nepremičnini predstavljata hlev in del koče na Mali Polani s pripadajočim zemljiščem.</t>
  </si>
  <si>
    <t>Nepremičnini predstavljata funkcionalno zemljišče. Menjava za parc. št. 460/22 k.o. Tržič.</t>
  </si>
  <si>
    <t>Nepremičnina predstavlja funkcionalno zemljišče. Menjava za parc. št. 750/7 k.o. Leše.</t>
  </si>
  <si>
    <t>Nepremičnini ne služita javnemu interesu. Nepremičnini predstavljata funkcionalno zemljišče.</t>
  </si>
  <si>
    <t>stabno</t>
  </si>
  <si>
    <t>Nepremičnina ne služi javnemu interesu. Nepremičnina predstavlja funkcionalno zemljišče.Menjava za parc. št. 43/4 k.o. Kovor.</t>
  </si>
  <si>
    <t>SKUPAJ 1+2</t>
  </si>
  <si>
    <t>1-sobno stanovanje</t>
  </si>
  <si>
    <t>855/6</t>
  </si>
  <si>
    <t>Menjava za parc. št. 732/20 k.o. Leše</t>
  </si>
  <si>
    <t>307/3</t>
  </si>
  <si>
    <t>853/2</t>
  </si>
  <si>
    <t>Menjava za parc. št. 450/6 k.o. Križe</t>
  </si>
  <si>
    <t>858/14</t>
  </si>
  <si>
    <t>stavbno - PC</t>
  </si>
  <si>
    <t>247/7</t>
  </si>
  <si>
    <t>847/7</t>
  </si>
  <si>
    <t>847/3</t>
  </si>
  <si>
    <t>Nepremičnine ne služijo javnemu interesu. Nepremičnine predstavljajo funkcionalno zemljišče.</t>
  </si>
  <si>
    <t>247/6</t>
  </si>
  <si>
    <t>247/8</t>
  </si>
  <si>
    <t>Nepremičnine predstavljajo zemljišče pod drvarnicami s pripadajočim zemljiščem. Menjava za parc. št. 248/8 k.o. Tržič</t>
  </si>
  <si>
    <t>Nepremičnina ne služi javnemu interesu. Nepremičnina predstavlja nezazidano zemljišče.</t>
  </si>
  <si>
    <t>297/3</t>
  </si>
  <si>
    <t>Nepremičnina predstavlja funkcionalno zemljišče in travnik</t>
  </si>
  <si>
    <t>576/33</t>
  </si>
  <si>
    <t>576/34</t>
  </si>
  <si>
    <t>576/35</t>
  </si>
  <si>
    <t>576/36</t>
  </si>
  <si>
    <t>576/37</t>
  </si>
  <si>
    <t>576/39</t>
  </si>
  <si>
    <t>OPIS NEPREMIČNINE</t>
  </si>
  <si>
    <t>ORIENTACIJSKA VREDNOST/M²</t>
  </si>
  <si>
    <t>PRORAČUNSKA POSTAVKA</t>
  </si>
  <si>
    <t>PARC. ŠT.</t>
  </si>
  <si>
    <t>IZMERA M²</t>
  </si>
  <si>
    <t>V EUR</t>
  </si>
  <si>
    <t>430/6</t>
  </si>
  <si>
    <t>Po nepremičninah poteka kategorizirana občinska cesta LC 428 013 Podljubelj - Blejc -  Matizovec</t>
  </si>
  <si>
    <t>60225 - Odškodnine</t>
  </si>
  <si>
    <t>429/2</t>
  </si>
  <si>
    <t>430/2</t>
  </si>
  <si>
    <t>451/5</t>
  </si>
  <si>
    <t>430/4</t>
  </si>
  <si>
    <t>gozd, kmetijsko, stavbno</t>
  </si>
  <si>
    <t>419/4</t>
  </si>
  <si>
    <t>791/9</t>
  </si>
  <si>
    <t>Po nepremičnina potekata kategorizirani občinski cesti JP 928 072</t>
  </si>
  <si>
    <t>791/15</t>
  </si>
  <si>
    <t>791/12</t>
  </si>
  <si>
    <t>Po nepremičnini poteka kategorizirana občinska cesta JP 928 072 proti naselju Na skalah</t>
  </si>
  <si>
    <t>gozdno zemljišče, pozidano zemljišče</t>
  </si>
  <si>
    <t>469/4</t>
  </si>
  <si>
    <t>Kupnina je bila poravnana že z odškodnino za služnost</t>
  </si>
  <si>
    <t>468/9</t>
  </si>
  <si>
    <t>467/2</t>
  </si>
  <si>
    <t>468/7</t>
  </si>
  <si>
    <t>469/2</t>
  </si>
  <si>
    <t>gozd, stavbno</t>
  </si>
  <si>
    <t>470/23</t>
  </si>
  <si>
    <t>Po nepremičnini poteka kategorizirana občinska cesta JP 928 042</t>
  </si>
  <si>
    <t>718/44</t>
  </si>
  <si>
    <t>Po nepremičninah poteka cesta Potarje - Pinč</t>
  </si>
  <si>
    <t>Cesta Pinč - brezplačen prenos - cesta se bo v prihodnosti kategorizirala</t>
  </si>
  <si>
    <t>718/46</t>
  </si>
  <si>
    <t>718/40</t>
  </si>
  <si>
    <t>981/29</t>
  </si>
  <si>
    <t>Po nepremičnini poteka kategorizirana občinska cesta LC 428 041 Slap (križišče) - Lom - Slaparska vas</t>
  </si>
  <si>
    <t>953/9</t>
  </si>
  <si>
    <t>Po nepremičninah poteka cesta JP 928 792 bloki Slap - Lepenka</t>
  </si>
  <si>
    <t>Menjava za parc. št. 996 k.o. Lom pod Storžičem</t>
  </si>
  <si>
    <t>953/4</t>
  </si>
  <si>
    <t>953/11</t>
  </si>
  <si>
    <t>956/6</t>
  </si>
  <si>
    <t>952/11</t>
  </si>
  <si>
    <t>981/51</t>
  </si>
  <si>
    <t>Menjava za parc. št. 981/95 in 981/96 k.o. Lom pod Storžičem</t>
  </si>
  <si>
    <t>892/9</t>
  </si>
  <si>
    <t>955/27</t>
  </si>
  <si>
    <t>Po nepremičnini poteka kategorizirana občinska cesta JP 928 091</t>
  </si>
  <si>
    <t>981/32</t>
  </si>
  <si>
    <t>993/5</t>
  </si>
  <si>
    <t>Po nepremičnini poteka kategorizirana občinska cesta z oznako JP 928 191</t>
  </si>
  <si>
    <t>961/4</t>
  </si>
  <si>
    <t>Po nepremičninah poteka kategorizirana občinska cesta z oznako JP 928 791</t>
  </si>
  <si>
    <t>955/23</t>
  </si>
  <si>
    <t>1026/14</t>
  </si>
  <si>
    <t>vodno zemljišče</t>
  </si>
  <si>
    <t>Nepremičnina predstavlja most preko Tržiške Bistrice (Kodrov most)</t>
  </si>
  <si>
    <t>981/74</t>
  </si>
  <si>
    <t>Nepremičnina v naravi predstavlja kategorizirano občinsko cest LC 428 041</t>
  </si>
  <si>
    <t>395/29</t>
  </si>
  <si>
    <t>Na nepremičninah leži balinišče na Ravnah (del objekta in funkcionano zemljišče)</t>
  </si>
  <si>
    <t>61000 - Nakup nep. in drugi odh.</t>
  </si>
  <si>
    <t>415/25</t>
  </si>
  <si>
    <t>Na območju nepremičnin je načrtovana izgradnja severnega priključka.</t>
  </si>
  <si>
    <t>415/28</t>
  </si>
  <si>
    <t>Na nepremičnini se nahaja varovana kulturna dediščina - ostanki Globočnikove elektrarne</t>
  </si>
  <si>
    <t>460/22</t>
  </si>
  <si>
    <t>Po nepremičnini poteka kategorizirana občinska cesta JP 928 083</t>
  </si>
  <si>
    <t>Menjava za parc. št. 460/26 in 659/5 k.o. Tržič</t>
  </si>
  <si>
    <t>248/8</t>
  </si>
  <si>
    <t>Po nepremičnini poteka nekategorizirana dostopna pot.</t>
  </si>
  <si>
    <t>Menjava za parc. št. 247/6, 247/7, 247/8 k.o. Tržič</t>
  </si>
  <si>
    <t>247/21</t>
  </si>
  <si>
    <t>Po nepremičnini poteka kategorizirana občinska cesta JP 928 898 naselje Pod Šijo</t>
  </si>
  <si>
    <t>Menjava za parc. št. 246/11 k.o. Bistrica</t>
  </si>
  <si>
    <t>kmetijsko zemljišče, gozdno zemljišče, pozidano zemljišče</t>
  </si>
  <si>
    <t>690/5</t>
  </si>
  <si>
    <t>Nepremičnine v naravi predstavljajo kategorizirano občinsko cesto LC 428 141</t>
  </si>
  <si>
    <t>Menjava za parc. št. 690/8 in del 690/4 k.o. Bistrica</t>
  </si>
  <si>
    <t>690/7</t>
  </si>
  <si>
    <t>kmetijsko, stavbno</t>
  </si>
  <si>
    <t>kmetijsko, gozd</t>
  </si>
  <si>
    <t>266/91</t>
  </si>
  <si>
    <t>Na nepremičnini se nahaja balinišče v Bistrici</t>
  </si>
  <si>
    <t>181/1</t>
  </si>
  <si>
    <t>Po nepremičnini poteka kategorizirana občinska cesta JP 928 493 Paloviče - Leše</t>
  </si>
  <si>
    <t>758/3</t>
  </si>
  <si>
    <t>Po nepremičninah poteka kategorizirana občinska cesta LC 348 071 Brezje - Leše</t>
  </si>
  <si>
    <t>750/7</t>
  </si>
  <si>
    <t>Po nepremičnini poteka kategorizirana občinska cesta JP 928 493</t>
  </si>
  <si>
    <t>Menjava za parc. št. 860/13 k.o. Leše</t>
  </si>
  <si>
    <t>732/20</t>
  </si>
  <si>
    <t>Nepremičnina v naravi predstavlja brežino kategorizirane občinske ceste LC 348 071</t>
  </si>
  <si>
    <t>Menjava za parc. št. 855/6 k.o. Leše</t>
  </si>
  <si>
    <t>245/11</t>
  </si>
  <si>
    <t>Po nepremičninah potekata kategorizirani občinski cesti LZ 428 181 in JP 928 885 (cesti v naselju Loka)</t>
  </si>
  <si>
    <t>246/17</t>
  </si>
  <si>
    <t>Po nepremičninah poteka pločnik Kovor - Zvirče</t>
  </si>
  <si>
    <t>Ocenjena vrednost = 21,10 EUR/m2 za stavbno in 10,05 EUR/m2 za kmetijsko zemljišče, pri čemer so lastniki zemljišč že dobili plačana nadomestila za služnost v različnih zneskih, ki se vštejejo v kupnino, kar je upoštevano (odšteto) pri orientacijski vrednosti.</t>
  </si>
  <si>
    <t>427/5</t>
  </si>
  <si>
    <t>427/7</t>
  </si>
  <si>
    <t>427/9</t>
  </si>
  <si>
    <t>431/6</t>
  </si>
  <si>
    <t>431/4</t>
  </si>
  <si>
    <t>432/2</t>
  </si>
  <si>
    <t>433/2</t>
  </si>
  <si>
    <t>435/2</t>
  </si>
  <si>
    <t>86/5</t>
  </si>
  <si>
    <t>Po nepremičninah poteka kategorizirana občinska cesta JP 928 941 (cesta mimo gasilskega doma)</t>
  </si>
  <si>
    <t>226/1</t>
  </si>
  <si>
    <t>Po nepremičnini poteka pločnik ob kategorizirani občinski cesti LC 428 131 (pločnik Kovor - Loka)</t>
  </si>
  <si>
    <t>311/14</t>
  </si>
  <si>
    <t>Po nepremičninah poteka kategorizirana občinska cesta JP 928 873.</t>
  </si>
  <si>
    <t>311/8</t>
  </si>
  <si>
    <t>311/9</t>
  </si>
  <si>
    <t>43/4</t>
  </si>
  <si>
    <t>Po nepremičnini poteka nekategorizirana cesta.</t>
  </si>
  <si>
    <t>Menjava za parc. št. 15/7 k.o. Kovor</t>
  </si>
  <si>
    <t>461/3</t>
  </si>
  <si>
    <t>Po nepremičnini poteka kategorizirana občinska cesta LC 428 141 Kovor - Križe</t>
  </si>
  <si>
    <t>Po nepremičnini poteka pločnik ob kategorizirani občinski cesti LC 428 051.</t>
  </si>
  <si>
    <t>S služnostno pogodbo plačano 50 m2, plača se razlika 3 m2</t>
  </si>
  <si>
    <t>572/12</t>
  </si>
  <si>
    <t>Po nepremičnini poteka kategorizirana občinska cesta LC 428 051.</t>
  </si>
  <si>
    <t>Že plačano s služnostno pogodbo.</t>
  </si>
  <si>
    <t>281/1</t>
  </si>
  <si>
    <t>Nepremičnine se pridobivajo za potrebe gradnje novega nogometnega igrišča v Križah</t>
  </si>
  <si>
    <t>281/37</t>
  </si>
  <si>
    <t>281/38</t>
  </si>
  <si>
    <t>281/52</t>
  </si>
  <si>
    <t>del 281/55</t>
  </si>
  <si>
    <t>281/56</t>
  </si>
  <si>
    <t>450/6</t>
  </si>
  <si>
    <t xml:space="preserve">Po nepremičnini poteka kategorizirana občinska cesta z oznako LC 428 141 Brezje-Hudo-Kovor-Križe </t>
  </si>
  <si>
    <t>Menjava za parc. št. 853/2 k.o. Križe?</t>
  </si>
  <si>
    <t>Po nepremičnini poteka kategorizirana občinska cesta JP 928 511</t>
  </si>
  <si>
    <t>55/5</t>
  </si>
  <si>
    <t>Po nepremičnini poteka kategorizirana občinska cesta LC 428 161 Senično - Sp. Vetrno</t>
  </si>
  <si>
    <t>Po nepremičnini poteka kategorizirana občinska cesta JP 928 701</t>
  </si>
  <si>
    <t>63/2</t>
  </si>
  <si>
    <t>Po nepremičnini poteka kategorizirana občinska cesta LC 428 161</t>
  </si>
  <si>
    <t>164/6</t>
  </si>
  <si>
    <t>Po nepremičninah poteka kategorizirana občinska cesta JP 928 701</t>
  </si>
  <si>
    <t>Menjava za parc. št. 864/4 k.o. Senično</t>
  </si>
  <si>
    <t>861/41</t>
  </si>
  <si>
    <t>861/30</t>
  </si>
  <si>
    <t>Po nepremičninah poteka kategorizirana občinska cesta JP 928 331 Žiganja vas</t>
  </si>
  <si>
    <t>366/2</t>
  </si>
  <si>
    <t>Po nepremičninah poteka kategorizirana občinska cesta LC 428 131 Zvirče - Kovor - Bistrica</t>
  </si>
  <si>
    <t>202/4</t>
  </si>
  <si>
    <t xml:space="preserve">SKUPAJ </t>
  </si>
  <si>
    <t>Iz postavke 61000 - nakup nepremičnin in drugi odhodki v zvezi z nepremičninami</t>
  </si>
  <si>
    <t>Iz postavke 60225 - odškodnine</t>
  </si>
  <si>
    <t>V letu 2017 je bil realiziran nakup nepremičnin parc. št. 281/1, 281/37, 281/38 in 281/52, pri čemer je bila plačana polovica kupnine v skupnem znesku 266.356,80 EUR, druga polovica pa bo plačana v 2018.</t>
  </si>
  <si>
    <t>OCENA REALIZACIJE V 2018</t>
  </si>
  <si>
    <t>865/15</t>
  </si>
  <si>
    <t>430/3</t>
  </si>
  <si>
    <t>108/48</t>
  </si>
  <si>
    <t>8/1</t>
  </si>
  <si>
    <t>Po nepremičnini poteka kategorizirana občinska cesta JP 928 222</t>
  </si>
  <si>
    <t>stavbno - BT, stavbno - ZP</t>
  </si>
  <si>
    <t>Zemljišče predstavlja funkcionalno zemljišče stavbe</t>
  </si>
  <si>
    <t>Nepremičnina ne služi javnemu interesu. Nepremičnina predstavlja funkcionalno zemljišče</t>
  </si>
  <si>
    <t>889/6</t>
  </si>
  <si>
    <t>889/12</t>
  </si>
  <si>
    <t>kmetijsko, stavbno - PC</t>
  </si>
  <si>
    <t>vodno zemljišče, stavbno - PC</t>
  </si>
  <si>
    <t>998/21</t>
  </si>
  <si>
    <t>pozidano zemlijšče</t>
  </si>
  <si>
    <t>Menjava za parc. št. 892/9, 889/6, 889/12 k.o. Lom pod Storžičem</t>
  </si>
  <si>
    <t>718/58</t>
  </si>
  <si>
    <t>718/59</t>
  </si>
  <si>
    <t>stavbno - PC, gozd</t>
  </si>
  <si>
    <t>989/1</t>
  </si>
  <si>
    <t>kmetijsko, stavbno - A</t>
  </si>
  <si>
    <t>457/4</t>
  </si>
  <si>
    <t>Po nepremičnini poteka kategorizirana občinska cesta JP 928 260</t>
  </si>
  <si>
    <t>155/32</t>
  </si>
  <si>
    <t>155/33</t>
  </si>
  <si>
    <t>Po nepremičninah poteka kategorizirana občinska cesta LC 428 042</t>
  </si>
  <si>
    <t>Kovorska c. 19</t>
  </si>
  <si>
    <t>2144-371-15</t>
  </si>
  <si>
    <t>226/2 k.o. Bistrica</t>
  </si>
  <si>
    <t>2-sobno stanovanje</t>
  </si>
  <si>
    <t>38/4</t>
  </si>
  <si>
    <t>Po nepremičnini poteka kategorizirana občinska cesta LC 348 071</t>
  </si>
  <si>
    <t>496/1</t>
  </si>
  <si>
    <t>501/1</t>
  </si>
  <si>
    <t>503/1</t>
  </si>
  <si>
    <t>508/13</t>
  </si>
  <si>
    <t>stavbno - PC, A</t>
  </si>
  <si>
    <t>508/14</t>
  </si>
  <si>
    <t>508/15</t>
  </si>
  <si>
    <t>508/16</t>
  </si>
  <si>
    <t>241/8</t>
  </si>
  <si>
    <t>Po nepremičninah poteka kategorizirana občinska cesta JP 928 373</t>
  </si>
  <si>
    <t>241/10</t>
  </si>
  <si>
    <t>66/6</t>
  </si>
  <si>
    <t>Po nepremičnini poteka kategorizirana občinska cesta JP 928 356</t>
  </si>
  <si>
    <t>187/6</t>
  </si>
  <si>
    <t>628/7</t>
  </si>
  <si>
    <t>Menjava za parc. št. 66/6 in 187/6 k.o. Žiganja vas</t>
  </si>
  <si>
    <t>Ravne 7</t>
  </si>
  <si>
    <t>2143-59-6</t>
  </si>
  <si>
    <t>392/2 k.o. Tržič</t>
  </si>
  <si>
    <t>Cankarjeva c. 13</t>
  </si>
  <si>
    <t>2143-908-11</t>
  </si>
  <si>
    <t>58/8 k.o. Tržič</t>
  </si>
  <si>
    <t>garsonjera</t>
  </si>
  <si>
    <t>97/3</t>
  </si>
  <si>
    <t>stavbno - CU, stavbno - ZP</t>
  </si>
  <si>
    <t>zemljišče pod stavbo</t>
  </si>
  <si>
    <t>stavbno - CU</t>
  </si>
  <si>
    <t>155/41</t>
  </si>
  <si>
    <t>pozidano zemljišče, gozdno zemljiššče</t>
  </si>
  <si>
    <t>408/8</t>
  </si>
  <si>
    <t>408/15</t>
  </si>
  <si>
    <t>408/16</t>
  </si>
  <si>
    <t>408/17</t>
  </si>
  <si>
    <t>408/18</t>
  </si>
  <si>
    <t>408/19</t>
  </si>
  <si>
    <t>408/20</t>
  </si>
  <si>
    <t>408/23</t>
  </si>
  <si>
    <t>2143-908-12</t>
  </si>
  <si>
    <t>984/5</t>
  </si>
  <si>
    <t>Menjava za parc. št. 155/32, 155/33 in 155/41 k.o. Lom pod Storžičem</t>
  </si>
  <si>
    <t>408/10</t>
  </si>
  <si>
    <t>408/12</t>
  </si>
  <si>
    <t>408/13</t>
  </si>
  <si>
    <t>Menjava za parc. št. 630/172 k.o. Lom pod Storžičem</t>
  </si>
  <si>
    <t>630/172</t>
  </si>
  <si>
    <t>Menjava za parc. št. 408/8, 408/15, … k.o. Lom pod Storžičem</t>
  </si>
  <si>
    <t>410/6</t>
  </si>
  <si>
    <t>411/23</t>
  </si>
  <si>
    <t>411/24</t>
  </si>
  <si>
    <t>411/27</t>
  </si>
  <si>
    <t>gozd, kmetijsko</t>
  </si>
  <si>
    <t>411/28</t>
  </si>
  <si>
    <t>456/5</t>
  </si>
  <si>
    <t>Cankarjeva c. 2</t>
  </si>
  <si>
    <t>552/5 k.o. Tržič</t>
  </si>
  <si>
    <t>3-sobno stanovanje</t>
  </si>
  <si>
    <t>Partizanska ulica 4</t>
  </si>
  <si>
    <t>et.l. ni urejena</t>
  </si>
  <si>
    <t>151/2 k.o. Tržič</t>
  </si>
  <si>
    <t>Trg svobode 10</t>
  </si>
  <si>
    <t>192/1 k.o. Tržičč</t>
  </si>
  <si>
    <t>463/9</t>
  </si>
  <si>
    <t>Po nepremičnini poteka kategorizirana občinska cesta JP 928 261</t>
  </si>
  <si>
    <t>183/23</t>
  </si>
  <si>
    <t>183/24</t>
  </si>
  <si>
    <t>183/25</t>
  </si>
  <si>
    <t>183/26</t>
  </si>
  <si>
    <t>183/27</t>
  </si>
  <si>
    <t>721/8</t>
  </si>
  <si>
    <t>742/2</t>
  </si>
  <si>
    <t>43/3</t>
  </si>
  <si>
    <t>49/1</t>
  </si>
  <si>
    <t>Odkupi se 3/4 delež nepremičnine.</t>
  </si>
  <si>
    <t>del 56/2 (56/6)</t>
  </si>
  <si>
    <t>del 56/3 (56/8)</t>
  </si>
  <si>
    <t>del 192/4 (192/5)</t>
  </si>
  <si>
    <t>del 200 (200/1)</t>
  </si>
  <si>
    <t>del 213/1 (213/4)</t>
  </si>
  <si>
    <t>del 223/1 (223/3)</t>
  </si>
  <si>
    <t>del 193/2 (193/4)</t>
  </si>
  <si>
    <t>del 196 (196/1)</t>
  </si>
  <si>
    <t>del 197/1 (197/3)</t>
  </si>
  <si>
    <t>197/2</t>
  </si>
  <si>
    <t>del 207/2 (207/3)</t>
  </si>
  <si>
    <t>del 215/1 (215/5)</t>
  </si>
  <si>
    <t>del 212/1 (212/7)</t>
  </si>
  <si>
    <t>kmetijsko zemljšče</t>
  </si>
  <si>
    <t>del 225/1 (225/6)</t>
  </si>
  <si>
    <t>del 225/1 (225/5)</t>
  </si>
  <si>
    <t>del 214/6 (214/7)</t>
  </si>
  <si>
    <t>del 224/1 (224/3)</t>
  </si>
  <si>
    <t>del 216/1 (216/4)</t>
  </si>
  <si>
    <t>kmetijsko zemlijšče</t>
  </si>
  <si>
    <t>del 217/1 (217/3)</t>
  </si>
  <si>
    <t>del 419/3 (419/6)</t>
  </si>
  <si>
    <t>del 419/3 (419/7)</t>
  </si>
  <si>
    <t>del 419/3 (419/8)</t>
  </si>
  <si>
    <t>del 417 (417/1)</t>
  </si>
  <si>
    <t>stavbno - BC</t>
  </si>
  <si>
    <t>Skakalnice Sebenje</t>
  </si>
  <si>
    <t>del 218/1 (218/4)</t>
  </si>
  <si>
    <t>del 425 (425/2)</t>
  </si>
  <si>
    <t>gozd, stavbno - BC</t>
  </si>
  <si>
    <t>Ravne 17a</t>
  </si>
  <si>
    <t>2143-54-3</t>
  </si>
  <si>
    <t>393/6, 395/77, 395/76 k.o. Tržič</t>
  </si>
  <si>
    <t>kmetijsko zemljišče, gozdno zemljišče</t>
  </si>
  <si>
    <t>Občina je že solastnik v deležu do 14/4745</t>
  </si>
  <si>
    <t>878/16</t>
  </si>
  <si>
    <t>Menjava za parc. št. 654/2, 637/6, 637/7 k.o. Kovor</t>
  </si>
  <si>
    <t>Menjava za parc. št. 878/16 k.o. Kovor</t>
  </si>
  <si>
    <t>981/12</t>
  </si>
  <si>
    <t>Po nepremičnini poteka kategorizirana občinska cesta LC 428 041</t>
  </si>
  <si>
    <t>984/3</t>
  </si>
  <si>
    <t>Menjava za parc. št. 981/29 k.o. Lom pod Storžičem</t>
  </si>
  <si>
    <t>108/47</t>
  </si>
  <si>
    <t>del 202/25 (202/32)</t>
  </si>
  <si>
    <t>del 203/1 (203/31)</t>
  </si>
  <si>
    <t>Križišče Podljubelj</t>
  </si>
  <si>
    <t>del 202/16 (202/30)</t>
  </si>
  <si>
    <t>Menjava za parc. št. 965/2 k.o. Podljubelj</t>
  </si>
  <si>
    <t>965/2</t>
  </si>
  <si>
    <t>Menjava za del parc. št. 202/16 (202/30) k.o. Podljubelj</t>
  </si>
  <si>
    <t>871/2</t>
  </si>
  <si>
    <t>694/2</t>
  </si>
  <si>
    <t>stavbno - A</t>
  </si>
  <si>
    <t>kmetijsko zemljišče, gozdno zemljišče, pozidano zemljišče, vodno zemljišče</t>
  </si>
  <si>
    <t>874/5</t>
  </si>
  <si>
    <t>150/43</t>
  </si>
  <si>
    <t>gozdno zemljišče, pozidano zemljišče, neplodno zemljišče</t>
  </si>
  <si>
    <t>del 242/11 (242/12)</t>
  </si>
  <si>
    <t>del 241/23 (241/24)</t>
  </si>
  <si>
    <t>del 242/7 (242/15)</t>
  </si>
  <si>
    <t>del 241/10 (241/27)</t>
  </si>
  <si>
    <t>Menjava za del parc. št. 242/11 (242/12) in 241/23 (241/24) k.o. Kovor</t>
  </si>
  <si>
    <t>del 981/17 (981/100)</t>
  </si>
  <si>
    <t>del 206 (206/2)</t>
  </si>
  <si>
    <t>Po nepremičninah potekata kategorizirani občinski cesti LC 428 041 in JP 928 131</t>
  </si>
  <si>
    <t>609/12</t>
  </si>
  <si>
    <t>stavbno, kmetijsko</t>
  </si>
  <si>
    <t xml:space="preserve">Po nepremičnini poteka kategorizirana občinska cesta JP 928 341 </t>
  </si>
  <si>
    <t>981/27</t>
  </si>
  <si>
    <t>Menjava za del parc. št. 5/2 (5/5) in 59/1 (59/5, 59/6) k.o. Lom pod Storžičem</t>
  </si>
  <si>
    <t>Menjava za del parc. št. 58 (58/2) k.o. Lom pod Storžičem</t>
  </si>
  <si>
    <t>del 794/78 (794/84)</t>
  </si>
  <si>
    <t>del 794/79 (794/85)</t>
  </si>
  <si>
    <t>del 794/82 (794/87)</t>
  </si>
  <si>
    <t>del 794/122 (794/90)</t>
  </si>
  <si>
    <t>del 794/124 (794/93)</t>
  </si>
  <si>
    <t>del 794/123 (794/94)</t>
  </si>
  <si>
    <t>del 794/125 (794/97)</t>
  </si>
  <si>
    <t>del 794/127 (794/100)</t>
  </si>
  <si>
    <t>del 794/129 (794/103)</t>
  </si>
  <si>
    <t>del 794/130 (794/104)</t>
  </si>
  <si>
    <t>del 794/131 (794/107)</t>
  </si>
  <si>
    <t>del 794/131 (794/108)</t>
  </si>
  <si>
    <t>del 794/132 (794/109)</t>
  </si>
  <si>
    <t>del 794/42 (794/112)</t>
  </si>
  <si>
    <t>966/3</t>
  </si>
  <si>
    <t>Menjava za del parc. št. 794/42 (794/112) in 794/46 (794/113, 794/114) k.o. Podljubelj</t>
  </si>
  <si>
    <t>del 794/46 (794/113)</t>
  </si>
  <si>
    <t>del 794/46 (794/114)</t>
  </si>
  <si>
    <t>del 794/44 (794/117)</t>
  </si>
  <si>
    <t>del 794/44 (794/118)</t>
  </si>
  <si>
    <t>del 794/47 (794/119)</t>
  </si>
  <si>
    <t>Po nepremičninah poteka kategorizirana občinska cesta JP 928 061 (Cesta na Reber)</t>
  </si>
  <si>
    <t>794/72</t>
  </si>
  <si>
    <t>794/71</t>
  </si>
  <si>
    <t>794/63</t>
  </si>
  <si>
    <t>794/70</t>
  </si>
  <si>
    <t>794/77</t>
  </si>
  <si>
    <t>Menjava za parc. št. 966/3 k.o. Podljubelj</t>
  </si>
  <si>
    <t>794/80</t>
  </si>
  <si>
    <t>del 739/5 (739/10)</t>
  </si>
  <si>
    <t>del 739/5 (739/11)</t>
  </si>
  <si>
    <t>del 739/5 (739/12)</t>
  </si>
  <si>
    <t>del 739/5 (739/13)</t>
  </si>
  <si>
    <t>del 739/5 (739/14)</t>
  </si>
  <si>
    <t>del 739/5 (739/15)</t>
  </si>
  <si>
    <t>del 739/5 (739/16)</t>
  </si>
  <si>
    <t>del 739/5 (739/17)</t>
  </si>
  <si>
    <t>del 739/5 (739/18)</t>
  </si>
  <si>
    <t>Po nepremičnini poteka kategorizirana občinska cesta JP 928 843</t>
  </si>
  <si>
    <t>610/15</t>
  </si>
  <si>
    <t>Na nepremičnini stoji transformatorska postaja ZD Tržič</t>
  </si>
  <si>
    <t>463/10</t>
  </si>
  <si>
    <t>del 533/1 (533/15)</t>
  </si>
  <si>
    <t>Menjava za parc. št. 534/15 k.o. Križe. Nepremičnina ne služi javnemu interesu. Nepremičnina predstavlja funkcionalno zemljišče k stanovanjskemu objektu.</t>
  </si>
  <si>
    <t>del 534/13 (534/15)</t>
  </si>
  <si>
    <t>599/23</t>
  </si>
  <si>
    <t>599/25</t>
  </si>
  <si>
    <t>Občina Tržič zemljišči potrebuje zaradi povezave območja BPT s cesto JP 928 761</t>
  </si>
  <si>
    <t>5/5</t>
  </si>
  <si>
    <t>59/5</t>
  </si>
  <si>
    <t>59/6</t>
  </si>
  <si>
    <t>58/2</t>
  </si>
  <si>
    <t>59/8</t>
  </si>
  <si>
    <t>984/9</t>
  </si>
  <si>
    <t>984/7</t>
  </si>
  <si>
    <t>383/12</t>
  </si>
  <si>
    <t>383/13</t>
  </si>
  <si>
    <t>384/12</t>
  </si>
  <si>
    <t>384/13</t>
  </si>
  <si>
    <t>848/39</t>
  </si>
  <si>
    <t>del 426/1 (426/3)</t>
  </si>
  <si>
    <t>del 426/2 (426/3)</t>
  </si>
  <si>
    <t>533/9</t>
  </si>
  <si>
    <t>645/1</t>
  </si>
  <si>
    <t>660/2</t>
  </si>
  <si>
    <t>663/2</t>
  </si>
  <si>
    <t>662/2</t>
  </si>
  <si>
    <t>659/2</t>
  </si>
  <si>
    <t>656/4</t>
  </si>
  <si>
    <t>657/6</t>
  </si>
  <si>
    <t>657/4</t>
  </si>
  <si>
    <t>657/12</t>
  </si>
  <si>
    <t>656/7</t>
  </si>
  <si>
    <t>658/2</t>
  </si>
  <si>
    <t>655/2</t>
  </si>
  <si>
    <t>678/2</t>
  </si>
  <si>
    <t>654/2</t>
  </si>
  <si>
    <t>637/6</t>
  </si>
  <si>
    <t>637/7</t>
  </si>
  <si>
    <t>679/2</t>
  </si>
  <si>
    <t>679/3</t>
  </si>
  <si>
    <t>643/2</t>
  </si>
  <si>
    <t>639/2</t>
  </si>
  <si>
    <t>96/42</t>
  </si>
  <si>
    <t>340/4</t>
  </si>
  <si>
    <t>340/3</t>
  </si>
  <si>
    <t>340/2</t>
  </si>
  <si>
    <t>del 533/11 (533/16)</t>
  </si>
  <si>
    <t>del 533/11 (533/17)</t>
  </si>
  <si>
    <t>981/34</t>
  </si>
  <si>
    <t>984/1</t>
  </si>
  <si>
    <t>Menjava za parc. št. 981/34 k.o. Lom pod Storžičem</t>
  </si>
  <si>
    <t>Menjava za parc. št. 984/1 k.o. Lom pod Storžičem</t>
  </si>
  <si>
    <t>468/1</t>
  </si>
  <si>
    <t>Po nepremičnini poteka kategorizirana občinska cesta LC 428 021</t>
  </si>
  <si>
    <t>Prodajna pogodba je bila že sklenjena pred odmero. Doplačati je potrebno še 62 m2.</t>
  </si>
  <si>
    <t>4/6</t>
  </si>
  <si>
    <t>Po nepremičnini poteka pločnik ob državni cesti R3 638/1132</t>
  </si>
  <si>
    <t>Prodajna pogodba je bila že sklenjena pred odmero. Doplačati je potrebno še 4 m2.</t>
  </si>
  <si>
    <t>108/56</t>
  </si>
  <si>
    <t>2143-765-21, 2143-765-22</t>
  </si>
  <si>
    <t>Nepremičnina ne služi javnemu interesu. Nepremičnina predstavlja funkcionalno zemljišče.</t>
  </si>
  <si>
    <t>del 547/3 (547/13)</t>
  </si>
  <si>
    <t>del 542/12 (542/20)</t>
  </si>
  <si>
    <t>del 856 (856/7)</t>
  </si>
  <si>
    <t>Nepremičnine ne služijo javnemu interesu. Nepremičnine predstavljajo funkcionalno zemljišče k stanovanjskemu objektu.</t>
  </si>
  <si>
    <t>770/12</t>
  </si>
  <si>
    <t>770/75</t>
  </si>
  <si>
    <t>785/2</t>
  </si>
  <si>
    <t>817/3</t>
  </si>
  <si>
    <t>852/50</t>
  </si>
  <si>
    <t>852/51</t>
  </si>
  <si>
    <t>Nepremičnine ne služijo javnemu interesu. Nepremičnine predstavljajo gozd. Prodaja se 1/3 solastniški delež.</t>
  </si>
  <si>
    <t>157/4</t>
  </si>
  <si>
    <t>Nepremičnina predstavlja dostopno pot do parcel v lasti Občine Tržič</t>
  </si>
  <si>
    <t>Nepremičnini ne služita javnemu interesu.</t>
  </si>
  <si>
    <t>Občina zemljišča ne potrebuje. Nepremičnina predstavlja funkcionalno zemljišče k stanovanjskemu objektu. Menjava za del parc. št. 242/7 (242/15) in 241/10 (241/27) k.o. Kovor</t>
  </si>
  <si>
    <t>Nepremičnine ne služijo javnemu interesu. Občina nepremičnin ne potrebuje za opravljanje svojih nalog.</t>
  </si>
  <si>
    <t>Nepremičnini ne služita javnemu interesu. Nepremičnini predstavljata funkcionalno zemljišče k stanovanjskemu objektu.</t>
  </si>
  <si>
    <t>Stanovanje je zasedeno. Stanovanje se prodaja na podlagi vloge najemnika.</t>
  </si>
  <si>
    <t>988/4</t>
  </si>
  <si>
    <t>988/2</t>
  </si>
  <si>
    <t>987/7</t>
  </si>
  <si>
    <t>214/7</t>
  </si>
  <si>
    <t>351/8</t>
  </si>
  <si>
    <t>351/9</t>
  </si>
  <si>
    <t>351/7</t>
  </si>
  <si>
    <t>351/5</t>
  </si>
  <si>
    <t>341/2</t>
  </si>
  <si>
    <t>837/3</t>
  </si>
  <si>
    <t>Menjava za parc. št. 987/7, 988/2, 988/4, 989 k.o. Podljubelj</t>
  </si>
  <si>
    <t>Menjava za parc. št. 214/7, 351/8, 351/9, 351/5, 351/7 k.o. Podljubelj</t>
  </si>
  <si>
    <t>351/10</t>
  </si>
  <si>
    <t>stavbno - SS, PC, gozd</t>
  </si>
  <si>
    <t>Razširitev kategorizirane občinske ceste LC 428 013</t>
  </si>
  <si>
    <t>Razširitev kategorizirane občinske ceste LC 428 01</t>
  </si>
  <si>
    <t>Zemljišče za ureditev vstopne točke v Dovžanovo sotesko</t>
  </si>
  <si>
    <t>Po nepremičninah poteka nadomestna pot</t>
  </si>
  <si>
    <t>Po nepremičnini poteka nadomestna pot.</t>
  </si>
  <si>
    <t>Na nepremičnini se nahaja priključek nekategorizirane ceste na kategorizirano občinsko cesto LC 428 131</t>
  </si>
  <si>
    <t>Po nepremičninah poteka pločnik ob kategorizirani občinski cesti LC 428 131 (Loka - Kovor)</t>
  </si>
  <si>
    <t xml:space="preserve">Po nepremičninah poteka kategorizirana občinska cesta LC 428 142 (Kovor - Brdo) </t>
  </si>
  <si>
    <t>Po nepremičninah potekata kategorizirani občinski cesti JP 928 884 in JP 928 883</t>
  </si>
  <si>
    <t>Po nepremičnini poteka kategorizirana občinska cesta LC 428 141</t>
  </si>
  <si>
    <t>Menjava za parc. št. 984/5 in 984/9 k.o. Lom pod Storžičem</t>
  </si>
  <si>
    <t>Menjava za parc. št. 984/7 k.o. Lom pod Storžičem</t>
  </si>
  <si>
    <t>Menjava za del parc. št. 533/1 (533/15) k.o. Križe</t>
  </si>
  <si>
    <t>del 542/12 (542/14)</t>
  </si>
  <si>
    <t>del 542/12 (542/15)</t>
  </si>
  <si>
    <t>del 856 (856/2)</t>
  </si>
  <si>
    <t>del 542/12 (542/16)</t>
  </si>
  <si>
    <t>del 856 (856/3)</t>
  </si>
  <si>
    <t>del 542/12 (542/17)</t>
  </si>
  <si>
    <t>del 856 (856/4)</t>
  </si>
  <si>
    <t>del 542/12 (542/18)</t>
  </si>
  <si>
    <t>del 856 (856/5)</t>
  </si>
  <si>
    <t>del 542/12 (542/19)</t>
  </si>
  <si>
    <t>del 856 (856/6)</t>
  </si>
  <si>
    <t>del 547/3 (547/15)</t>
  </si>
  <si>
    <t>del 856 (856/8)</t>
  </si>
  <si>
    <t>del 546/5 (546/25)</t>
  </si>
  <si>
    <t>del 110/13 (110/14)</t>
  </si>
  <si>
    <t>Nepremičnini ne služita javnemu interesu. Nepremičnini predstavljata nezazidano zaraščeno zemljišče.</t>
  </si>
  <si>
    <t>TABELA 2:  NAČRT PRIDOBIVANJA NEPREMIČNEGA PREMOŽENJA OBČINE TRŽIČ ZA LETI 2017 IN 2018 - 4. DOPOLNITEV (ČISTOPIS)</t>
  </si>
  <si>
    <t>TABELA 1:  NAČRT RAZPOLAGANJA Z NEPREMIČNIM PREMOŽENJEM OBČINE TRŽIČ ZA LETI 2017 IN 2018 - 4. DOPOLNITEV (ČISTOPIS)</t>
  </si>
  <si>
    <t>Po nepremičninI poteka kategorizirana občinska cesta LC 428 031 in JP 928 091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</si>
</sst>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_€"/>
    <numFmt numFmtId="165" formatCode="#,##0.00\ _S_I_T"/>
  </numFmts>
  <fonts count="7" x14ac:knownFonts="1">
    <font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i/>
      <sz val="10"/>
      <color rgb="FFFF0000"/>
      <name val="Arial"/>
      <family val="2"/>
      <charset val="238"/>
    </font>
    <font>
      <sz val="10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7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75">
    <xf numFmtId="0" fontId="0" fillId="0" borderId="0" xfId="0"/>
    <xf numFmtId="164" fontId="2" fillId="0" borderId="0" xfId="0" applyNumberFormat="1" applyFont="1" applyFill="1" applyBorder="1" applyAlignment="1">
      <alignment horizontal="justify"/>
    </xf>
    <xf numFmtId="0" fontId="3" fillId="0" borderId="0" xfId="0" applyFont="1" applyFill="1" applyBorder="1"/>
    <xf numFmtId="0" fontId="3" fillId="0" borderId="0" xfId="0" applyFont="1" applyFill="1"/>
    <xf numFmtId="0" fontId="3" fillId="0" borderId="0" xfId="0" applyFont="1"/>
    <xf numFmtId="0" fontId="3" fillId="0" borderId="0" xfId="0" applyFont="1" applyAlignment="1">
      <alignment horizontal="right" inden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 indent="2"/>
    </xf>
    <xf numFmtId="0" fontId="3" fillId="0" borderId="0" xfId="0" applyFont="1" applyAlignment="1">
      <alignment horizontal="justify"/>
    </xf>
    <xf numFmtId="0" fontId="3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Fill="1" applyBorder="1" applyAlignment="1">
      <alignment horizontal="right" indent="1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right" wrapText="1" inden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right" wrapText="1" indent="2"/>
    </xf>
    <xf numFmtId="0" fontId="0" fillId="0" borderId="0" xfId="0" applyFont="1" applyFill="1" applyBorder="1" applyAlignment="1">
      <alignment horizontal="justify" wrapText="1"/>
    </xf>
    <xf numFmtId="164" fontId="0" fillId="0" borderId="0" xfId="0" applyNumberFormat="1" applyFont="1" applyFill="1" applyBorder="1" applyAlignment="1">
      <alignment horizontal="justify"/>
    </xf>
    <xf numFmtId="0" fontId="5" fillId="0" borderId="0" xfId="0" applyFont="1" applyFill="1" applyAlignment="1">
      <alignment horizontal="justify"/>
    </xf>
    <xf numFmtId="4" fontId="0" fillId="0" borderId="0" xfId="0" applyNumberFormat="1" applyFont="1" applyFill="1" applyBorder="1" applyAlignment="1">
      <alignment horizontal="justify"/>
    </xf>
    <xf numFmtId="0" fontId="3" fillId="0" borderId="0" xfId="0" applyFont="1" applyFill="1" applyAlignment="1">
      <alignment horizontal="center"/>
    </xf>
    <xf numFmtId="0" fontId="0" fillId="0" borderId="0" xfId="0" applyFont="1" applyFill="1" applyBorder="1" applyAlignment="1"/>
    <xf numFmtId="0" fontId="0" fillId="0" borderId="0" xfId="0" applyFont="1" applyAlignment="1">
      <alignment horizontal="left"/>
    </xf>
    <xf numFmtId="0" fontId="3" fillId="0" borderId="0" xfId="0" applyFont="1" applyFill="1" applyBorder="1" applyAlignment="1">
      <alignment horizontal="right" indent="1"/>
    </xf>
    <xf numFmtId="0" fontId="3" fillId="0" borderId="0" xfId="0" applyFont="1" applyFill="1" applyBorder="1" applyAlignment="1">
      <alignment horizontal="right" indent="2"/>
    </xf>
    <xf numFmtId="0" fontId="3" fillId="0" borderId="0" xfId="0" applyFont="1" applyFill="1" applyBorder="1" applyAlignment="1">
      <alignment horizontal="justify"/>
    </xf>
    <xf numFmtId="0" fontId="3" fillId="0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right" wrapText="1" indent="1"/>
    </xf>
    <xf numFmtId="164" fontId="3" fillId="0" borderId="0" xfId="0" applyNumberFormat="1" applyFont="1" applyFill="1" applyBorder="1" applyAlignment="1">
      <alignment horizontal="right" indent="1"/>
    </xf>
    <xf numFmtId="164" fontId="2" fillId="0" borderId="0" xfId="0" applyNumberFormat="1" applyFont="1" applyFill="1" applyBorder="1" applyAlignment="1">
      <alignment horizontal="right" indent="2"/>
    </xf>
    <xf numFmtId="0" fontId="3" fillId="0" borderId="0" xfId="0" applyFont="1" applyFill="1" applyAlignment="1">
      <alignment horizontal="right" indent="1"/>
    </xf>
    <xf numFmtId="0" fontId="3" fillId="0" borderId="0" xfId="0" applyFont="1" applyFill="1" applyAlignment="1">
      <alignment horizontal="justify"/>
    </xf>
    <xf numFmtId="0" fontId="3" fillId="0" borderId="0" xfId="0" applyFont="1" applyFill="1" applyAlignment="1">
      <alignment horizontal="right" indent="2"/>
    </xf>
    <xf numFmtId="0" fontId="0" fillId="0" borderId="0" xfId="0" applyFont="1" applyFill="1" applyBorder="1" applyAlignment="1">
      <alignment horizontal="justify"/>
    </xf>
    <xf numFmtId="0" fontId="0" fillId="0" borderId="0" xfId="0" applyFont="1" applyFill="1" applyBorder="1" applyAlignment="1">
      <alignment horizontal="right" indent="2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vertical="top"/>
    </xf>
    <xf numFmtId="0" fontId="3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left" vertical="top"/>
    </xf>
    <xf numFmtId="0" fontId="3" fillId="0" borderId="0" xfId="0" applyFont="1" applyAlignment="1">
      <alignment horizontal="left" vertical="top"/>
    </xf>
    <xf numFmtId="3" fontId="3" fillId="0" borderId="0" xfId="0" applyNumberFormat="1" applyFont="1" applyFill="1" applyBorder="1"/>
    <xf numFmtId="3" fontId="0" fillId="0" borderId="0" xfId="0" applyNumberFormat="1" applyFont="1" applyFill="1" applyBorder="1" applyAlignment="1">
      <alignment wrapText="1"/>
    </xf>
    <xf numFmtId="3" fontId="0" fillId="0" borderId="0" xfId="0" applyNumberFormat="1" applyFont="1" applyFill="1" applyBorder="1"/>
    <xf numFmtId="3" fontId="3" fillId="0" borderId="0" xfId="0" applyNumberFormat="1" applyFont="1" applyFill="1"/>
    <xf numFmtId="3" fontId="3" fillId="0" borderId="9" xfId="0" applyNumberFormat="1" applyFont="1" applyFill="1" applyBorder="1"/>
    <xf numFmtId="3" fontId="3" fillId="0" borderId="0" xfId="0" applyNumberFormat="1" applyFont="1"/>
    <xf numFmtId="0" fontId="0" fillId="0" borderId="0" xfId="0" applyFont="1" applyFill="1" applyAlignment="1">
      <alignment horizontal="left"/>
    </xf>
    <xf numFmtId="0" fontId="3" fillId="0" borderId="14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right" indent="1"/>
    </xf>
    <xf numFmtId="0" fontId="0" fillId="0" borderId="0" xfId="0" applyFill="1" applyAlignment="1">
      <alignment horizontal="right" indent="1"/>
    </xf>
    <xf numFmtId="0" fontId="4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 vertical="top" wrapText="1"/>
    </xf>
    <xf numFmtId="3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wrapText="1"/>
    </xf>
    <xf numFmtId="0" fontId="3" fillId="0" borderId="0" xfId="0" applyFont="1" applyFill="1" applyBorder="1" applyAlignment="1"/>
    <xf numFmtId="0" fontId="3" fillId="0" borderId="2" xfId="0" applyFont="1" applyFill="1" applyBorder="1" applyAlignment="1">
      <alignment horizontal="left" vertical="top"/>
    </xf>
    <xf numFmtId="0" fontId="0" fillId="0" borderId="1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 vertical="top"/>
    </xf>
    <xf numFmtId="4" fontId="0" fillId="3" borderId="21" xfId="0" applyNumberFormat="1" applyFont="1" applyFill="1" applyBorder="1" applyAlignment="1">
      <alignment horizontal="center"/>
    </xf>
    <xf numFmtId="4" fontId="0" fillId="3" borderId="17" xfId="0" applyNumberFormat="1" applyFont="1" applyFill="1" applyBorder="1" applyAlignment="1">
      <alignment horizontal="center"/>
    </xf>
    <xf numFmtId="4" fontId="0" fillId="3" borderId="20" xfId="0" applyNumberFormat="1" applyFont="1" applyFill="1" applyBorder="1" applyAlignment="1">
      <alignment horizontal="center"/>
    </xf>
    <xf numFmtId="0" fontId="2" fillId="3" borderId="5" xfId="0" applyFont="1" applyFill="1" applyBorder="1" applyAlignment="1"/>
    <xf numFmtId="0" fontId="2" fillId="3" borderId="13" xfId="0" applyFont="1" applyFill="1" applyBorder="1" applyAlignment="1"/>
    <xf numFmtId="0" fontId="2" fillId="3" borderId="22" xfId="0" applyFont="1" applyFill="1" applyBorder="1" applyAlignment="1">
      <alignment horizontal="center"/>
    </xf>
    <xf numFmtId="4" fontId="2" fillId="3" borderId="24" xfId="0" applyNumberFormat="1" applyFont="1" applyFill="1" applyBorder="1" applyAlignment="1">
      <alignment horizontal="center" vertical="center" wrapText="1"/>
    </xf>
    <xf numFmtId="164" fontId="2" fillId="3" borderId="25" xfId="0" applyNumberFormat="1" applyFont="1" applyFill="1" applyBorder="1" applyAlignment="1">
      <alignment horizontal="right" indent="2"/>
    </xf>
    <xf numFmtId="0" fontId="2" fillId="3" borderId="5" xfId="0" applyFont="1" applyFill="1" applyBorder="1" applyAlignment="1">
      <alignment horizontal="right" indent="1"/>
    </xf>
    <xf numFmtId="0" fontId="0" fillId="0" borderId="0" xfId="0" applyFont="1" applyFill="1" applyBorder="1" applyAlignment="1">
      <alignment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34" xfId="0" applyFont="1" applyFill="1" applyBorder="1" applyAlignment="1">
      <alignment horizontal="centerContinuous" wrapText="1"/>
    </xf>
    <xf numFmtId="0" fontId="2" fillId="2" borderId="22" xfId="0" applyFont="1" applyFill="1" applyBorder="1" applyAlignment="1">
      <alignment horizontal="right" wrapText="1" indent="1"/>
    </xf>
    <xf numFmtId="3" fontId="2" fillId="2" borderId="22" xfId="0" applyNumberFormat="1" applyFont="1" applyFill="1" applyBorder="1" applyAlignment="1">
      <alignment horizontal="centerContinuous" wrapText="1"/>
    </xf>
    <xf numFmtId="0" fontId="2" fillId="2" borderId="35" xfId="0" applyFont="1" applyFill="1" applyBorder="1" applyAlignment="1">
      <alignment horizontal="center" wrapText="1"/>
    </xf>
    <xf numFmtId="0" fontId="2" fillId="2" borderId="22" xfId="0" applyFont="1" applyFill="1" applyBorder="1" applyAlignment="1">
      <alignment horizontal="center" wrapText="1"/>
    </xf>
    <xf numFmtId="0" fontId="2" fillId="2" borderId="36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left" vertical="top"/>
    </xf>
    <xf numFmtId="0" fontId="0" fillId="2" borderId="34" xfId="0" applyFont="1" applyFill="1" applyBorder="1" applyAlignment="1">
      <alignment horizontal="center" wrapText="1"/>
    </xf>
    <xf numFmtId="0" fontId="0" fillId="2" borderId="22" xfId="0" applyFont="1" applyFill="1" applyBorder="1" applyAlignment="1">
      <alignment horizontal="centerContinuous" wrapText="1"/>
    </xf>
    <xf numFmtId="3" fontId="0" fillId="2" borderId="22" xfId="0" applyNumberFormat="1" applyFont="1" applyFill="1" applyBorder="1" applyAlignment="1">
      <alignment horizontal="center" wrapText="1"/>
    </xf>
    <xf numFmtId="0" fontId="0" fillId="2" borderId="35" xfId="0" applyFont="1" applyFill="1" applyBorder="1" applyAlignment="1">
      <alignment horizontal="centerContinuous" wrapText="1"/>
    </xf>
    <xf numFmtId="0" fontId="0" fillId="2" borderId="22" xfId="0" applyFont="1" applyFill="1" applyBorder="1" applyAlignment="1">
      <alignment horizontal="center" wrapText="1"/>
    </xf>
    <xf numFmtId="0" fontId="0" fillId="2" borderId="36" xfId="0" applyFont="1" applyFill="1" applyBorder="1" applyAlignment="1">
      <alignment horizontal="center" wrapText="1"/>
    </xf>
    <xf numFmtId="164" fontId="0" fillId="0" borderId="14" xfId="0" applyNumberFormat="1" applyFont="1" applyFill="1" applyBorder="1" applyAlignment="1">
      <alignment horizontal="right" indent="1"/>
    </xf>
    <xf numFmtId="0" fontId="0" fillId="3" borderId="21" xfId="0" applyFont="1" applyFill="1" applyBorder="1" applyAlignment="1">
      <alignment horizontal="center"/>
    </xf>
    <xf numFmtId="164" fontId="0" fillId="3" borderId="21" xfId="0" applyNumberFormat="1" applyFont="1" applyFill="1" applyBorder="1" applyAlignment="1">
      <alignment horizontal="center"/>
    </xf>
    <xf numFmtId="0" fontId="0" fillId="3" borderId="20" xfId="0" applyFont="1" applyFill="1" applyBorder="1" applyAlignment="1">
      <alignment horizontal="center"/>
    </xf>
    <xf numFmtId="0" fontId="2" fillId="3" borderId="28" xfId="0" applyFont="1" applyFill="1" applyBorder="1" applyAlignment="1">
      <alignment horizontal="left" vertical="top"/>
    </xf>
    <xf numFmtId="0" fontId="0" fillId="3" borderId="29" xfId="0" applyFont="1" applyFill="1" applyBorder="1" applyAlignment="1">
      <alignment horizontal="left"/>
    </xf>
    <xf numFmtId="0" fontId="0" fillId="3" borderId="30" xfId="0" applyFont="1" applyFill="1" applyBorder="1" applyAlignment="1">
      <alignment horizontal="right" indent="1"/>
    </xf>
    <xf numFmtId="3" fontId="0" fillId="3" borderId="30" xfId="0" applyNumberFormat="1" applyFont="1" applyFill="1" applyBorder="1" applyAlignment="1">
      <alignment horizontal="right" indent="1"/>
    </xf>
    <xf numFmtId="0" fontId="0" fillId="3" borderId="30" xfId="0" applyFont="1" applyFill="1" applyBorder="1" applyAlignment="1">
      <alignment horizontal="center"/>
    </xf>
    <xf numFmtId="2" fontId="0" fillId="3" borderId="30" xfId="0" applyNumberFormat="1" applyFont="1" applyFill="1" applyBorder="1" applyAlignment="1">
      <alignment horizontal="right"/>
    </xf>
    <xf numFmtId="4" fontId="0" fillId="3" borderId="30" xfId="0" applyNumberFormat="1" applyFont="1" applyFill="1" applyBorder="1" applyAlignment="1">
      <alignment horizontal="center"/>
    </xf>
    <xf numFmtId="0" fontId="0" fillId="3" borderId="42" xfId="0" applyFont="1" applyFill="1" applyBorder="1" applyAlignment="1">
      <alignment horizontal="left"/>
    </xf>
    <xf numFmtId="0" fontId="0" fillId="3" borderId="17" xfId="0" applyFont="1" applyFill="1" applyBorder="1" applyAlignment="1">
      <alignment horizontal="right" indent="1"/>
    </xf>
    <xf numFmtId="3" fontId="0" fillId="3" borderId="17" xfId="0" applyNumberFormat="1" applyFont="1" applyFill="1" applyBorder="1" applyAlignment="1">
      <alignment horizontal="right" indent="1"/>
    </xf>
    <xf numFmtId="0" fontId="0" fillId="3" borderId="17" xfId="0" applyFont="1" applyFill="1" applyBorder="1" applyAlignment="1">
      <alignment horizontal="center"/>
    </xf>
    <xf numFmtId="2" fontId="0" fillId="3" borderId="17" xfId="0" applyNumberFormat="1" applyFont="1" applyFill="1" applyBorder="1" applyAlignment="1">
      <alignment horizontal="right"/>
    </xf>
    <xf numFmtId="4" fontId="2" fillId="3" borderId="28" xfId="0" applyNumberFormat="1" applyFont="1" applyFill="1" applyBorder="1" applyAlignment="1">
      <alignment horizontal="left" vertical="top"/>
    </xf>
    <xf numFmtId="0" fontId="0" fillId="3" borderId="43" xfId="0" applyFont="1" applyFill="1" applyBorder="1" applyAlignment="1">
      <alignment horizontal="left"/>
    </xf>
    <xf numFmtId="0" fontId="0" fillId="3" borderId="45" xfId="0" applyFont="1" applyFill="1" applyBorder="1" applyAlignment="1">
      <alignment horizontal="right" indent="1"/>
    </xf>
    <xf numFmtId="3" fontId="0" fillId="3" borderId="45" xfId="0" applyNumberFormat="1" applyFont="1" applyFill="1" applyBorder="1" applyAlignment="1">
      <alignment horizontal="right" indent="1"/>
    </xf>
    <xf numFmtId="0" fontId="0" fillId="3" borderId="45" xfId="0" applyFont="1" applyFill="1" applyBorder="1" applyAlignment="1">
      <alignment horizontal="center"/>
    </xf>
    <xf numFmtId="2" fontId="0" fillId="3" borderId="45" xfId="0" applyNumberFormat="1" applyFont="1" applyFill="1" applyBorder="1" applyAlignment="1">
      <alignment horizontal="right"/>
    </xf>
    <xf numFmtId="4" fontId="0" fillId="3" borderId="45" xfId="0" applyNumberFormat="1" applyFont="1" applyFill="1" applyBorder="1" applyAlignment="1">
      <alignment horizontal="center"/>
    </xf>
    <xf numFmtId="0" fontId="0" fillId="3" borderId="45" xfId="0" applyFont="1" applyFill="1" applyBorder="1" applyAlignment="1">
      <alignment horizontal="center"/>
    </xf>
    <xf numFmtId="0" fontId="0" fillId="3" borderId="32" xfId="0" applyFont="1" applyFill="1" applyBorder="1" applyAlignment="1">
      <alignment horizontal="left"/>
    </xf>
    <xf numFmtId="0" fontId="0" fillId="3" borderId="40" xfId="0" applyFont="1" applyFill="1" applyBorder="1" applyAlignment="1">
      <alignment horizontal="right" indent="1"/>
    </xf>
    <xf numFmtId="3" fontId="0" fillId="3" borderId="40" xfId="0" applyNumberFormat="1" applyFont="1" applyFill="1" applyBorder="1" applyAlignment="1">
      <alignment horizontal="right" indent="1"/>
    </xf>
    <xf numFmtId="0" fontId="0" fillId="3" borderId="40" xfId="0" applyFont="1" applyFill="1" applyBorder="1" applyAlignment="1">
      <alignment horizontal="center"/>
    </xf>
    <xf numFmtId="2" fontId="0" fillId="3" borderId="40" xfId="0" applyNumberFormat="1" applyFont="1" applyFill="1" applyBorder="1" applyAlignment="1">
      <alignment horizontal="right"/>
    </xf>
    <xf numFmtId="4" fontId="0" fillId="3" borderId="40" xfId="0" applyNumberFormat="1" applyFont="1" applyFill="1" applyBorder="1" applyAlignment="1">
      <alignment horizontal="center"/>
    </xf>
    <xf numFmtId="164" fontId="0" fillId="3" borderId="40" xfId="0" applyNumberFormat="1" applyFont="1" applyFill="1" applyBorder="1" applyAlignment="1">
      <alignment horizontal="center"/>
    </xf>
    <xf numFmtId="17" fontId="0" fillId="3" borderId="42" xfId="0" applyNumberFormat="1" applyFont="1" applyFill="1" applyBorder="1" applyAlignment="1">
      <alignment horizontal="left"/>
    </xf>
    <xf numFmtId="17" fontId="0" fillId="3" borderId="43" xfId="0" applyNumberFormat="1" applyFont="1" applyFill="1" applyBorder="1" applyAlignment="1">
      <alignment horizontal="left"/>
    </xf>
    <xf numFmtId="0" fontId="0" fillId="3" borderId="42" xfId="0" applyNumberFormat="1" applyFont="1" applyFill="1" applyBorder="1" applyAlignment="1">
      <alignment horizontal="left"/>
    </xf>
    <xf numFmtId="0" fontId="0" fillId="3" borderId="43" xfId="0" applyNumberFormat="1" applyFont="1" applyFill="1" applyBorder="1" applyAlignment="1">
      <alignment horizontal="left"/>
    </xf>
    <xf numFmtId="0" fontId="0" fillId="3" borderId="32" xfId="0" applyNumberFormat="1" applyFont="1" applyFill="1" applyBorder="1" applyAlignment="1">
      <alignment horizontal="left"/>
    </xf>
    <xf numFmtId="164" fontId="0" fillId="3" borderId="40" xfId="0" applyNumberFormat="1" applyFont="1" applyFill="1" applyBorder="1" applyAlignment="1">
      <alignment horizontal="center" wrapText="1"/>
    </xf>
    <xf numFmtId="0" fontId="2" fillId="3" borderId="27" xfId="0" applyFont="1" applyFill="1" applyBorder="1" applyAlignment="1">
      <alignment horizontal="left" vertical="top"/>
    </xf>
    <xf numFmtId="0" fontId="0" fillId="3" borderId="20" xfId="0" applyFont="1" applyFill="1" applyBorder="1" applyAlignment="1">
      <alignment horizontal="right" indent="1"/>
    </xf>
    <xf numFmtId="3" fontId="0" fillId="3" borderId="20" xfId="0" applyNumberFormat="1" applyFont="1" applyFill="1" applyBorder="1" applyAlignment="1">
      <alignment horizontal="right" indent="1"/>
    </xf>
    <xf numFmtId="0" fontId="0" fillId="3" borderId="46" xfId="0" applyFont="1" applyFill="1" applyBorder="1" applyAlignment="1">
      <alignment horizontal="left"/>
    </xf>
    <xf numFmtId="0" fontId="0" fillId="3" borderId="21" xfId="0" applyFont="1" applyFill="1" applyBorder="1" applyAlignment="1">
      <alignment horizontal="right" indent="1"/>
    </xf>
    <xf numFmtId="3" fontId="0" fillId="3" borderId="21" xfId="0" applyNumberFormat="1" applyFont="1" applyFill="1" applyBorder="1" applyAlignment="1">
      <alignment horizontal="right" indent="1"/>
    </xf>
    <xf numFmtId="2" fontId="0" fillId="3" borderId="21" xfId="0" applyNumberFormat="1" applyFont="1" applyFill="1" applyBorder="1" applyAlignment="1">
      <alignment horizontal="right"/>
    </xf>
    <xf numFmtId="0" fontId="0" fillId="3" borderId="42" xfId="0" applyFont="1" applyFill="1" applyBorder="1" applyAlignment="1">
      <alignment horizontal="left" wrapText="1"/>
    </xf>
    <xf numFmtId="0" fontId="0" fillId="3" borderId="17" xfId="0" applyFont="1" applyFill="1" applyBorder="1" applyAlignment="1">
      <alignment horizontal="right" wrapText="1" indent="1"/>
    </xf>
    <xf numFmtId="164" fontId="0" fillId="3" borderId="17" xfId="0" applyNumberFormat="1" applyFont="1" applyFill="1" applyBorder="1" applyAlignment="1">
      <alignment horizontal="center"/>
    </xf>
    <xf numFmtId="0" fontId="0" fillId="3" borderId="45" xfId="0" applyFont="1" applyFill="1" applyBorder="1" applyAlignment="1">
      <alignment horizontal="right" wrapText="1" indent="1"/>
    </xf>
    <xf numFmtId="164" fontId="0" fillId="3" borderId="45" xfId="0" applyNumberFormat="1" applyFont="1" applyFill="1" applyBorder="1" applyAlignment="1">
      <alignment horizontal="center"/>
    </xf>
    <xf numFmtId="0" fontId="0" fillId="3" borderId="40" xfId="0" applyFont="1" applyFill="1" applyBorder="1" applyAlignment="1">
      <alignment horizontal="right" wrapText="1" indent="1"/>
    </xf>
    <xf numFmtId="0" fontId="0" fillId="3" borderId="40" xfId="0" applyFont="1" applyFill="1" applyBorder="1" applyAlignment="1">
      <alignment horizontal="center" wrapText="1"/>
    </xf>
    <xf numFmtId="0" fontId="0" fillId="3" borderId="17" xfId="0" applyFont="1" applyFill="1" applyBorder="1" applyAlignment="1">
      <alignment horizontal="center" wrapText="1"/>
    </xf>
    <xf numFmtId="0" fontId="0" fillId="3" borderId="45" xfId="0" applyFont="1" applyFill="1" applyBorder="1" applyAlignment="1">
      <alignment horizontal="center" wrapText="1"/>
    </xf>
    <xf numFmtId="0" fontId="0" fillId="3" borderId="46" xfId="0" applyFont="1" applyFill="1" applyBorder="1" applyAlignment="1">
      <alignment horizontal="left" wrapText="1"/>
    </xf>
    <xf numFmtId="0" fontId="0" fillId="3" borderId="21" xfId="0" applyFont="1" applyFill="1" applyBorder="1" applyAlignment="1">
      <alignment horizontal="right" wrapText="1" indent="1"/>
    </xf>
    <xf numFmtId="3" fontId="0" fillId="3" borderId="21" xfId="0" applyNumberFormat="1" applyFont="1" applyFill="1" applyBorder="1" applyAlignment="1">
      <alignment horizontal="right" wrapText="1" indent="1"/>
    </xf>
    <xf numFmtId="2" fontId="0" fillId="3" borderId="21" xfId="0" applyNumberFormat="1" applyFont="1" applyFill="1" applyBorder="1" applyAlignment="1">
      <alignment horizontal="right" wrapText="1" indent="1"/>
    </xf>
    <xf numFmtId="0" fontId="0" fillId="3" borderId="21" xfId="0" applyFont="1" applyFill="1" applyBorder="1" applyAlignment="1">
      <alignment horizontal="center" wrapText="1"/>
    </xf>
    <xf numFmtId="0" fontId="0" fillId="3" borderId="32" xfId="0" applyFont="1" applyFill="1" applyBorder="1" applyAlignment="1">
      <alignment horizontal="left" wrapText="1"/>
    </xf>
    <xf numFmtId="2" fontId="0" fillId="3" borderId="40" xfId="0" applyNumberFormat="1" applyFont="1" applyFill="1" applyBorder="1" applyAlignment="1">
      <alignment horizontal="right" indent="1"/>
    </xf>
    <xf numFmtId="0" fontId="0" fillId="3" borderId="40" xfId="0" applyFont="1" applyFill="1" applyBorder="1" applyAlignment="1">
      <alignment vertical="center" wrapText="1"/>
    </xf>
    <xf numFmtId="2" fontId="0" fillId="3" borderId="17" xfId="0" applyNumberFormat="1" applyFont="1" applyFill="1" applyBorder="1" applyAlignment="1">
      <alignment horizontal="right" indent="1"/>
    </xf>
    <xf numFmtId="0" fontId="0" fillId="3" borderId="43" xfId="0" applyFont="1" applyFill="1" applyBorder="1" applyAlignment="1">
      <alignment horizontal="left" wrapText="1"/>
    </xf>
    <xf numFmtId="2" fontId="0" fillId="3" borderId="45" xfId="0" applyNumberFormat="1" applyFont="1" applyFill="1" applyBorder="1" applyAlignment="1">
      <alignment horizontal="right" indent="1"/>
    </xf>
    <xf numFmtId="0" fontId="0" fillId="3" borderId="44" xfId="0" applyFont="1" applyFill="1" applyBorder="1" applyAlignment="1">
      <alignment horizontal="left" wrapText="1"/>
    </xf>
    <xf numFmtId="2" fontId="0" fillId="3" borderId="20" xfId="0" applyNumberFormat="1" applyFont="1" applyFill="1" applyBorder="1" applyAlignment="1">
      <alignment horizontal="right" indent="1"/>
    </xf>
    <xf numFmtId="0" fontId="0" fillId="3" borderId="46" xfId="0" applyFont="1" applyFill="1" applyBorder="1"/>
    <xf numFmtId="2" fontId="0" fillId="3" borderId="21" xfId="0" applyNumberFormat="1" applyFont="1" applyFill="1" applyBorder="1" applyAlignment="1">
      <alignment horizontal="right" indent="1"/>
    </xf>
    <xf numFmtId="0" fontId="0" fillId="3" borderId="42" xfId="0" applyFont="1" applyFill="1" applyBorder="1"/>
    <xf numFmtId="0" fontId="0" fillId="3" borderId="44" xfId="0" applyFont="1" applyFill="1" applyBorder="1"/>
    <xf numFmtId="0" fontId="0" fillId="3" borderId="32" xfId="0" applyFont="1" applyFill="1" applyBorder="1"/>
    <xf numFmtId="0" fontId="0" fillId="3" borderId="43" xfId="0" applyFont="1" applyFill="1" applyBorder="1"/>
    <xf numFmtId="0" fontId="0" fillId="3" borderId="11" xfId="0" applyFont="1" applyFill="1" applyBorder="1" applyAlignment="1">
      <alignment horizontal="right" indent="1"/>
    </xf>
    <xf numFmtId="0" fontId="0" fillId="3" borderId="11" xfId="0" applyFont="1" applyFill="1" applyBorder="1" applyAlignment="1">
      <alignment horizontal="center"/>
    </xf>
    <xf numFmtId="0" fontId="0" fillId="3" borderId="47" xfId="0" applyFont="1" applyFill="1" applyBorder="1" applyAlignment="1">
      <alignment horizontal="right" indent="1"/>
    </xf>
    <xf numFmtId="3" fontId="0" fillId="3" borderId="47" xfId="0" applyNumberFormat="1" applyFont="1" applyFill="1" applyBorder="1" applyAlignment="1">
      <alignment horizontal="right" indent="1"/>
    </xf>
    <xf numFmtId="0" fontId="0" fillId="3" borderId="47" xfId="0" applyFont="1" applyFill="1" applyBorder="1" applyAlignment="1">
      <alignment horizontal="center"/>
    </xf>
    <xf numFmtId="2" fontId="0" fillId="3" borderId="47" xfId="0" applyNumberFormat="1" applyFont="1" applyFill="1" applyBorder="1" applyAlignment="1">
      <alignment horizontal="right" indent="1"/>
    </xf>
    <xf numFmtId="4" fontId="0" fillId="3" borderId="47" xfId="0" applyNumberFormat="1" applyFont="1" applyFill="1" applyBorder="1" applyAlignment="1">
      <alignment horizontal="center"/>
    </xf>
    <xf numFmtId="2" fontId="0" fillId="3" borderId="30" xfId="0" applyNumberFormat="1" applyFont="1" applyFill="1" applyBorder="1" applyAlignment="1">
      <alignment horizontal="right" indent="1"/>
    </xf>
    <xf numFmtId="0" fontId="2" fillId="3" borderId="5" xfId="0" applyFont="1" applyFill="1" applyBorder="1" applyAlignment="1">
      <alignment horizontal="right" vertical="center" wrapText="1" indent="1"/>
    </xf>
    <xf numFmtId="164" fontId="2" fillId="3" borderId="13" xfId="0" applyNumberFormat="1" applyFont="1" applyFill="1" applyBorder="1" applyAlignment="1">
      <alignment horizontal="right" vertical="center" indent="2"/>
    </xf>
    <xf numFmtId="164" fontId="0" fillId="0" borderId="4" xfId="0" applyNumberFormat="1" applyFont="1" applyFill="1" applyBorder="1" applyAlignment="1">
      <alignment horizontal="center"/>
    </xf>
    <xf numFmtId="16" fontId="0" fillId="3" borderId="32" xfId="0" applyNumberFormat="1" applyFont="1" applyFill="1" applyBorder="1"/>
    <xf numFmtId="164" fontId="2" fillId="3" borderId="7" xfId="0" applyNumberFormat="1" applyFont="1" applyFill="1" applyBorder="1" applyAlignment="1">
      <alignment horizontal="right" indent="2"/>
    </xf>
    <xf numFmtId="0" fontId="6" fillId="3" borderId="42" xfId="0" applyFont="1" applyFill="1" applyBorder="1" applyAlignment="1">
      <alignment horizontal="left"/>
    </xf>
    <xf numFmtId="0" fontId="6" fillId="3" borderId="17" xfId="0" applyFont="1" applyFill="1" applyBorder="1" applyAlignment="1">
      <alignment horizontal="right" wrapText="1" indent="1"/>
    </xf>
    <xf numFmtId="3" fontId="6" fillId="3" borderId="17" xfId="0" applyNumberFormat="1" applyFont="1" applyFill="1" applyBorder="1" applyAlignment="1">
      <alignment horizontal="right" indent="1"/>
    </xf>
    <xf numFmtId="4" fontId="6" fillId="3" borderId="17" xfId="0" applyNumberFormat="1" applyFont="1" applyFill="1" applyBorder="1" applyAlignment="1">
      <alignment horizontal="center"/>
    </xf>
    <xf numFmtId="0" fontId="6" fillId="3" borderId="42" xfId="0" applyFont="1" applyFill="1" applyBorder="1" applyAlignment="1">
      <alignment horizontal="left" wrapText="1"/>
    </xf>
    <xf numFmtId="0" fontId="6" fillId="3" borderId="17" xfId="0" applyFont="1" applyFill="1" applyBorder="1" applyAlignment="1">
      <alignment horizontal="center"/>
    </xf>
    <xf numFmtId="2" fontId="6" fillId="3" borderId="17" xfId="0" applyNumberFormat="1" applyFont="1" applyFill="1" applyBorder="1" applyAlignment="1">
      <alignment horizontal="right" indent="1"/>
    </xf>
    <xf numFmtId="0" fontId="6" fillId="3" borderId="17" xfId="0" applyFont="1" applyFill="1" applyBorder="1" applyAlignment="1">
      <alignment horizontal="right" indent="1"/>
    </xf>
    <xf numFmtId="0" fontId="6" fillId="3" borderId="31" xfId="0" applyFont="1" applyFill="1" applyBorder="1" applyAlignment="1">
      <alignment horizontal="right" indent="1"/>
    </xf>
    <xf numFmtId="0" fontId="6" fillId="3" borderId="31" xfId="0" applyFont="1" applyFill="1" applyBorder="1" applyAlignment="1">
      <alignment horizontal="center"/>
    </xf>
    <xf numFmtId="0" fontId="6" fillId="3" borderId="43" xfId="0" applyFont="1" applyFill="1" applyBorder="1" applyAlignment="1">
      <alignment horizontal="left" wrapText="1"/>
    </xf>
    <xf numFmtId="0" fontId="6" fillId="3" borderId="51" xfId="0" applyFont="1" applyFill="1" applyBorder="1" applyAlignment="1">
      <alignment horizontal="right" indent="1"/>
    </xf>
    <xf numFmtId="0" fontId="6" fillId="3" borderId="51" xfId="0" applyFont="1" applyFill="1" applyBorder="1" applyAlignment="1">
      <alignment horizontal="center"/>
    </xf>
    <xf numFmtId="0" fontId="6" fillId="3" borderId="45" xfId="0" applyFont="1" applyFill="1" applyBorder="1" applyAlignment="1">
      <alignment horizontal="center"/>
    </xf>
    <xf numFmtId="16" fontId="6" fillId="3" borderId="42" xfId="0" applyNumberFormat="1" applyFont="1" applyFill="1" applyBorder="1" applyAlignment="1">
      <alignment horizontal="left"/>
    </xf>
    <xf numFmtId="1" fontId="6" fillId="3" borderId="17" xfId="0" applyNumberFormat="1" applyFont="1" applyFill="1" applyBorder="1" applyAlignment="1">
      <alignment horizontal="right" indent="1"/>
    </xf>
    <xf numFmtId="2" fontId="6" fillId="3" borderId="15" xfId="0" applyNumberFormat="1" applyFont="1" applyFill="1" applyBorder="1" applyAlignment="1">
      <alignment horizontal="right" indent="1"/>
    </xf>
    <xf numFmtId="4" fontId="6" fillId="3" borderId="15" xfId="0" applyNumberFormat="1" applyFont="1" applyFill="1" applyBorder="1" applyAlignment="1">
      <alignment horizontal="center"/>
    </xf>
    <xf numFmtId="0" fontId="0" fillId="3" borderId="45" xfId="0" applyFont="1" applyFill="1" applyBorder="1" applyAlignment="1">
      <alignment horizontal="center"/>
    </xf>
    <xf numFmtId="0" fontId="0" fillId="3" borderId="17" xfId="0" applyFont="1" applyFill="1" applyBorder="1" applyAlignment="1">
      <alignment horizontal="center"/>
    </xf>
    <xf numFmtId="0" fontId="0" fillId="3" borderId="17" xfId="0" applyFont="1" applyFill="1" applyBorder="1" applyAlignment="1">
      <alignment horizontal="center" wrapText="1"/>
    </xf>
    <xf numFmtId="0" fontId="0" fillId="3" borderId="45" xfId="0" applyFont="1" applyFill="1" applyBorder="1" applyAlignment="1">
      <alignment horizontal="center" wrapText="1"/>
    </xf>
    <xf numFmtId="4" fontId="6" fillId="3" borderId="52" xfId="0" applyNumberFormat="1" applyFont="1" applyFill="1" applyBorder="1" applyAlignment="1">
      <alignment horizontal="center"/>
    </xf>
    <xf numFmtId="0" fontId="6" fillId="3" borderId="52" xfId="0" applyFont="1" applyFill="1" applyBorder="1" applyAlignment="1">
      <alignment horizontal="center"/>
    </xf>
    <xf numFmtId="0" fontId="0" fillId="2" borderId="13" xfId="0" applyFont="1" applyFill="1" applyBorder="1" applyAlignment="1">
      <alignment horizontal="center" wrapText="1"/>
    </xf>
    <xf numFmtId="0" fontId="0" fillId="2" borderId="13" xfId="0" applyFont="1" applyFill="1" applyBorder="1" applyAlignment="1">
      <alignment wrapText="1"/>
    </xf>
    <xf numFmtId="2" fontId="0" fillId="2" borderId="13" xfId="0" applyNumberFormat="1" applyFont="1" applyFill="1" applyBorder="1" applyAlignment="1">
      <alignment horizontal="right" wrapText="1"/>
    </xf>
    <xf numFmtId="0" fontId="0" fillId="2" borderId="13" xfId="0" applyFont="1" applyFill="1" applyBorder="1" applyAlignment="1">
      <alignment vertical="center" wrapText="1"/>
    </xf>
    <xf numFmtId="0" fontId="0" fillId="2" borderId="13" xfId="0" applyNumberFormat="1" applyFont="1" applyFill="1" applyBorder="1" applyAlignment="1">
      <alignment horizontal="left" wrapText="1"/>
    </xf>
    <xf numFmtId="0" fontId="0" fillId="2" borderId="25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center"/>
    </xf>
    <xf numFmtId="0" fontId="2" fillId="2" borderId="26" xfId="0" applyFont="1" applyFill="1" applyBorder="1" applyAlignment="1">
      <alignment horizontal="center" wrapText="1"/>
    </xf>
    <xf numFmtId="2" fontId="2" fillId="2" borderId="26" xfId="0" applyNumberFormat="1" applyFont="1" applyFill="1" applyBorder="1" applyAlignment="1">
      <alignment horizontal="right" wrapText="1"/>
    </xf>
    <xf numFmtId="0" fontId="2" fillId="2" borderId="1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wrapText="1"/>
    </xf>
    <xf numFmtId="0" fontId="0" fillId="2" borderId="3" xfId="0" applyFont="1" applyFill="1" applyBorder="1" applyAlignment="1">
      <alignment horizontal="center"/>
    </xf>
    <xf numFmtId="2" fontId="2" fillId="2" borderId="3" xfId="0" applyNumberFormat="1" applyFont="1" applyFill="1" applyBorder="1" applyAlignment="1">
      <alignment horizontal="right"/>
    </xf>
    <xf numFmtId="165" fontId="2" fillId="2" borderId="3" xfId="0" applyNumberFormat="1" applyFont="1" applyFill="1" applyBorder="1" applyAlignment="1">
      <alignment horizontal="center"/>
    </xf>
    <xf numFmtId="0" fontId="2" fillId="3" borderId="26" xfId="0" applyFont="1" applyFill="1" applyBorder="1" applyAlignment="1">
      <alignment horizontal="left" vertical="justify" wrapText="1"/>
    </xf>
    <xf numFmtId="0" fontId="0" fillId="3" borderId="30" xfId="0" applyFill="1" applyBorder="1" applyAlignment="1">
      <alignment horizontal="center" wrapText="1"/>
    </xf>
    <xf numFmtId="1" fontId="0" fillId="3" borderId="30" xfId="0" applyNumberFormat="1" applyFont="1" applyFill="1" applyBorder="1" applyAlignment="1">
      <alignment horizontal="center" wrapText="1"/>
    </xf>
    <xf numFmtId="0" fontId="0" fillId="3" borderId="30" xfId="0" applyFont="1" applyFill="1" applyBorder="1" applyAlignment="1">
      <alignment horizontal="center" wrapText="1"/>
    </xf>
    <xf numFmtId="164" fontId="0" fillId="3" borderId="17" xfId="0" applyNumberFormat="1" applyFont="1" applyFill="1" applyBorder="1" applyAlignment="1">
      <alignment horizontal="right"/>
    </xf>
    <xf numFmtId="0" fontId="0" fillId="3" borderId="30" xfId="0" applyNumberFormat="1" applyFont="1" applyFill="1" applyBorder="1" applyAlignment="1">
      <alignment horizontal="left"/>
    </xf>
    <xf numFmtId="0" fontId="2" fillId="3" borderId="28" xfId="0" applyFont="1" applyFill="1" applyBorder="1" applyAlignment="1">
      <alignment horizontal="center" vertical="justify" wrapText="1"/>
    </xf>
    <xf numFmtId="0" fontId="0" fillId="3" borderId="17" xfId="0" applyFill="1" applyBorder="1" applyAlignment="1">
      <alignment horizontal="center" wrapText="1"/>
    </xf>
    <xf numFmtId="1" fontId="0" fillId="3" borderId="17" xfId="0" applyNumberFormat="1" applyFont="1" applyFill="1" applyBorder="1" applyAlignment="1">
      <alignment horizontal="center" wrapText="1"/>
    </xf>
    <xf numFmtId="0" fontId="0" fillId="3" borderId="17" xfId="0" applyNumberFormat="1" applyFont="1" applyFill="1" applyBorder="1" applyAlignment="1">
      <alignment horizontal="left"/>
    </xf>
    <xf numFmtId="0" fontId="2" fillId="3" borderId="28" xfId="0" applyFont="1" applyFill="1" applyBorder="1" applyAlignment="1">
      <alignment horizontal="center" vertical="justify"/>
    </xf>
    <xf numFmtId="0" fontId="0" fillId="3" borderId="17" xfId="0" applyFill="1" applyBorder="1" applyAlignment="1">
      <alignment horizontal="center"/>
    </xf>
    <xf numFmtId="1" fontId="0" fillId="3" borderId="17" xfId="0" applyNumberFormat="1" applyFont="1" applyFill="1" applyBorder="1" applyAlignment="1">
      <alignment horizontal="center"/>
    </xf>
    <xf numFmtId="0" fontId="0" fillId="3" borderId="45" xfId="0" applyFill="1" applyBorder="1" applyAlignment="1">
      <alignment horizontal="center"/>
    </xf>
    <xf numFmtId="1" fontId="0" fillId="3" borderId="45" xfId="0" applyNumberFormat="1" applyFont="1" applyFill="1" applyBorder="1" applyAlignment="1">
      <alignment horizontal="center"/>
    </xf>
    <xf numFmtId="164" fontId="0" fillId="3" borderId="45" xfId="0" applyNumberFormat="1" applyFont="1" applyFill="1" applyBorder="1" applyAlignment="1">
      <alignment horizontal="right"/>
    </xf>
    <xf numFmtId="0" fontId="0" fillId="3" borderId="45" xfId="0" applyNumberFormat="1" applyFont="1" applyFill="1" applyBorder="1" applyAlignment="1">
      <alignment horizontal="left"/>
    </xf>
    <xf numFmtId="0" fontId="2" fillId="3" borderId="28" xfId="0" applyFont="1" applyFill="1" applyBorder="1" applyAlignment="1">
      <alignment vertical="top"/>
    </xf>
    <xf numFmtId="0" fontId="2" fillId="3" borderId="28" xfId="0" applyFont="1" applyFill="1" applyBorder="1" applyAlignment="1">
      <alignment horizontal="center" vertical="top"/>
    </xf>
    <xf numFmtId="0" fontId="0" fillId="3" borderId="40" xfId="0" applyFill="1" applyBorder="1" applyAlignment="1">
      <alignment horizontal="center"/>
    </xf>
    <xf numFmtId="1" fontId="0" fillId="3" borderId="40" xfId="0" applyNumberFormat="1" applyFont="1" applyFill="1" applyBorder="1" applyAlignment="1">
      <alignment horizontal="center"/>
    </xf>
    <xf numFmtId="164" fontId="0" fillId="3" borderId="40" xfId="0" applyNumberFormat="1" applyFont="1" applyFill="1" applyBorder="1" applyAlignment="1">
      <alignment horizontal="right"/>
    </xf>
    <xf numFmtId="0" fontId="0" fillId="3" borderId="40" xfId="0" applyNumberFormat="1" applyFont="1" applyFill="1" applyBorder="1" applyAlignment="1">
      <alignment horizontal="left"/>
    </xf>
    <xf numFmtId="0" fontId="0" fillId="3" borderId="40" xfId="0" applyFill="1" applyBorder="1" applyAlignment="1">
      <alignment vertical="center" wrapText="1"/>
    </xf>
    <xf numFmtId="0" fontId="0" fillId="3" borderId="40" xfId="0" applyFill="1" applyBorder="1" applyAlignment="1">
      <alignment horizontal="center" wrapText="1"/>
    </xf>
    <xf numFmtId="0" fontId="0" fillId="3" borderId="45" xfId="0" applyFill="1" applyBorder="1" applyAlignment="1">
      <alignment horizontal="center" wrapText="1"/>
    </xf>
    <xf numFmtId="0" fontId="0" fillId="3" borderId="38" xfId="0" applyFont="1" applyFill="1" applyBorder="1" applyAlignment="1">
      <alignment horizontal="center" wrapText="1"/>
    </xf>
    <xf numFmtId="165" fontId="0" fillId="3" borderId="17" xfId="0" applyNumberFormat="1" applyFont="1" applyFill="1" applyBorder="1" applyAlignment="1">
      <alignment horizontal="center"/>
    </xf>
    <xf numFmtId="0" fontId="0" fillId="3" borderId="40" xfId="0" applyNumberFormat="1" applyFill="1" applyBorder="1" applyAlignment="1">
      <alignment horizontal="left"/>
    </xf>
    <xf numFmtId="0" fontId="0" fillId="3" borderId="45" xfId="0" applyFill="1" applyBorder="1" applyAlignment="1">
      <alignment horizontal="center" vertical="center"/>
    </xf>
    <xf numFmtId="164" fontId="0" fillId="3" borderId="40" xfId="0" applyNumberFormat="1" applyFill="1" applyBorder="1" applyAlignment="1">
      <alignment vertical="center" wrapText="1"/>
    </xf>
    <xf numFmtId="0" fontId="0" fillId="3" borderId="40" xfId="0" applyNumberFormat="1" applyFont="1" applyFill="1" applyBorder="1" applyAlignment="1">
      <alignment horizontal="left" vertical="center" shrinkToFit="1"/>
    </xf>
    <xf numFmtId="164" fontId="0" fillId="3" borderId="38" xfId="0" applyNumberFormat="1" applyFont="1" applyFill="1" applyBorder="1" applyAlignment="1">
      <alignment horizontal="center" vertical="center" wrapText="1"/>
    </xf>
    <xf numFmtId="0" fontId="0" fillId="3" borderId="17" xfId="0" applyNumberFormat="1" applyFont="1" applyFill="1" applyBorder="1" applyAlignment="1">
      <alignment horizontal="left" vertical="center" shrinkToFit="1"/>
    </xf>
    <xf numFmtId="164" fontId="2" fillId="3" borderId="28" xfId="0" applyNumberFormat="1" applyFont="1" applyFill="1" applyBorder="1" applyAlignment="1">
      <alignment vertical="top"/>
    </xf>
    <xf numFmtId="0" fontId="0" fillId="3" borderId="45" xfId="0" applyNumberFormat="1" applyFont="1" applyFill="1" applyBorder="1" applyAlignment="1">
      <alignment horizontal="left" vertical="center" shrinkToFit="1"/>
    </xf>
    <xf numFmtId="3" fontId="0" fillId="3" borderId="17" xfId="0" applyNumberFormat="1" applyFont="1" applyFill="1" applyBorder="1" applyAlignment="1">
      <alignment horizontal="center"/>
    </xf>
    <xf numFmtId="3" fontId="0" fillId="3" borderId="45" xfId="0" applyNumberFormat="1" applyFont="1" applyFill="1" applyBorder="1" applyAlignment="1">
      <alignment horizontal="center"/>
    </xf>
    <xf numFmtId="3" fontId="0" fillId="3" borderId="40" xfId="0" applyNumberFormat="1" applyFont="1" applyFill="1" applyBorder="1" applyAlignment="1">
      <alignment horizontal="center"/>
    </xf>
    <xf numFmtId="164" fontId="0" fillId="3" borderId="40" xfId="0" applyNumberFormat="1" applyFont="1" applyFill="1" applyBorder="1" applyAlignment="1">
      <alignment vertical="center" wrapText="1"/>
    </xf>
    <xf numFmtId="164" fontId="0" fillId="3" borderId="45" xfId="0" applyNumberFormat="1" applyFont="1" applyFill="1" applyBorder="1" applyAlignment="1">
      <alignment vertical="center" wrapText="1"/>
    </xf>
    <xf numFmtId="4" fontId="0" fillId="3" borderId="40" xfId="0" applyNumberFormat="1" applyFont="1" applyFill="1" applyBorder="1" applyAlignment="1">
      <alignment horizontal="right" indent="1"/>
    </xf>
    <xf numFmtId="0" fontId="2" fillId="3" borderId="27" xfId="0" applyFont="1" applyFill="1" applyBorder="1" applyAlignment="1">
      <alignment vertical="top"/>
    </xf>
    <xf numFmtId="0" fontId="0" fillId="3" borderId="45" xfId="0" applyNumberFormat="1" applyFont="1" applyFill="1" applyBorder="1" applyAlignment="1">
      <alignment horizontal="left" shrinkToFit="1"/>
    </xf>
    <xf numFmtId="164" fontId="2" fillId="3" borderId="28" xfId="0" applyNumberFormat="1" applyFont="1" applyFill="1" applyBorder="1" applyAlignment="1">
      <alignment horizontal="center" vertical="justify"/>
    </xf>
    <xf numFmtId="0" fontId="2" fillId="3" borderId="27" xfId="0" applyFont="1" applyFill="1" applyBorder="1" applyAlignment="1">
      <alignment horizontal="center" vertical="justify"/>
    </xf>
    <xf numFmtId="0" fontId="2" fillId="3" borderId="28" xfId="0" applyFont="1" applyFill="1" applyBorder="1" applyAlignment="1">
      <alignment vertical="justify"/>
    </xf>
    <xf numFmtId="0" fontId="0" fillId="3" borderId="45" xfId="0" applyFont="1" applyFill="1" applyBorder="1" applyAlignment="1">
      <alignment vertical="center" wrapText="1"/>
    </xf>
    <xf numFmtId="0" fontId="0" fillId="3" borderId="17" xfId="0" applyNumberFormat="1" applyFont="1" applyFill="1" applyBorder="1" applyAlignment="1">
      <alignment horizontal="left" vertical="center"/>
    </xf>
    <xf numFmtId="0" fontId="0" fillId="3" borderId="45" xfId="0" applyNumberFormat="1" applyFont="1" applyFill="1" applyBorder="1" applyAlignment="1">
      <alignment horizontal="left" vertical="center"/>
    </xf>
    <xf numFmtId="0" fontId="2" fillId="3" borderId="28" xfId="0" applyFont="1" applyFill="1" applyBorder="1"/>
    <xf numFmtId="0" fontId="0" fillId="3" borderId="40" xfId="0" applyFont="1" applyFill="1" applyBorder="1" applyAlignment="1">
      <alignment horizontal="left" vertical="center" wrapText="1"/>
    </xf>
    <xf numFmtId="0" fontId="2" fillId="3" borderId="28" xfId="0" applyFont="1" applyFill="1" applyBorder="1" applyAlignment="1">
      <alignment horizontal="left" vertical="justify"/>
    </xf>
    <xf numFmtId="0" fontId="0" fillId="3" borderId="40" xfId="0" applyNumberFormat="1" applyFont="1" applyFill="1" applyBorder="1" applyAlignment="1">
      <alignment horizontal="left" shrinkToFit="1"/>
    </xf>
    <xf numFmtId="0" fontId="0" fillId="3" borderId="38" xfId="0" applyFont="1" applyFill="1" applyBorder="1" applyAlignment="1">
      <alignment horizontal="center"/>
    </xf>
    <xf numFmtId="0" fontId="2" fillId="3" borderId="27" xfId="0" applyFont="1" applyFill="1" applyBorder="1"/>
    <xf numFmtId="0" fontId="0" fillId="3" borderId="45" xfId="0" applyFill="1" applyBorder="1" applyAlignment="1">
      <alignment vertical="center" wrapText="1"/>
    </xf>
    <xf numFmtId="0" fontId="0" fillId="3" borderId="17" xfId="0" applyFill="1" applyBorder="1" applyAlignment="1">
      <alignment vertical="center" wrapText="1"/>
    </xf>
    <xf numFmtId="164" fontId="0" fillId="3" borderId="28" xfId="0" applyNumberFormat="1" applyFont="1" applyFill="1" applyBorder="1" applyAlignment="1">
      <alignment horizontal="right"/>
    </xf>
    <xf numFmtId="0" fontId="0" fillId="3" borderId="17" xfId="0" applyNumberFormat="1" applyFill="1" applyBorder="1" applyAlignment="1">
      <alignment wrapText="1"/>
    </xf>
    <xf numFmtId="164" fontId="2" fillId="3" borderId="28" xfId="0" applyNumberFormat="1" applyFont="1" applyFill="1" applyBorder="1"/>
    <xf numFmtId="0" fontId="0" fillId="3" borderId="17" xfId="0" applyNumberFormat="1" applyFont="1" applyFill="1" applyBorder="1" applyAlignment="1">
      <alignment wrapText="1"/>
    </xf>
    <xf numFmtId="1" fontId="2" fillId="3" borderId="28" xfId="0" applyNumberFormat="1" applyFont="1" applyFill="1" applyBorder="1"/>
    <xf numFmtId="0" fontId="0" fillId="3" borderId="45" xfId="0" applyNumberFormat="1" applyFont="1" applyFill="1" applyBorder="1" applyAlignment="1">
      <alignment wrapText="1"/>
    </xf>
    <xf numFmtId="0" fontId="0" fillId="3" borderId="40" xfId="0" applyNumberFormat="1" applyFont="1" applyFill="1" applyBorder="1" applyAlignment="1">
      <alignment horizontal="left" wrapText="1"/>
    </xf>
    <xf numFmtId="1" fontId="0" fillId="3" borderId="21" xfId="0" applyNumberFormat="1" applyFont="1" applyFill="1" applyBorder="1" applyAlignment="1">
      <alignment horizontal="center"/>
    </xf>
    <xf numFmtId="164" fontId="0" fillId="3" borderId="21" xfId="0" applyNumberFormat="1" applyFont="1" applyFill="1" applyBorder="1" applyAlignment="1">
      <alignment horizontal="right"/>
    </xf>
    <xf numFmtId="0" fontId="0" fillId="3" borderId="21" xfId="0" applyFont="1" applyFill="1" applyBorder="1" applyAlignment="1">
      <alignment vertical="center" wrapText="1"/>
    </xf>
    <xf numFmtId="0" fontId="0" fillId="3" borderId="21" xfId="0" applyNumberFormat="1" applyFont="1" applyFill="1" applyBorder="1" applyAlignment="1">
      <alignment horizontal="left"/>
    </xf>
    <xf numFmtId="0" fontId="0" fillId="0" borderId="0" xfId="0" applyFont="1"/>
    <xf numFmtId="0" fontId="2" fillId="3" borderId="28" xfId="0" applyFont="1" applyFill="1" applyBorder="1" applyAlignment="1"/>
    <xf numFmtId="0" fontId="2" fillId="3" borderId="27" xfId="0" applyFont="1" applyFill="1" applyBorder="1" applyAlignment="1"/>
    <xf numFmtId="0" fontId="2" fillId="0" borderId="0" xfId="0" applyFont="1" applyFill="1" applyBorder="1"/>
    <xf numFmtId="0" fontId="0" fillId="0" borderId="0" xfId="0" applyNumberFormat="1" applyFont="1" applyFill="1" applyBorder="1" applyAlignment="1">
      <alignment horizontal="left"/>
    </xf>
    <xf numFmtId="0" fontId="0" fillId="0" borderId="0" xfId="0" applyFont="1" applyAlignment="1"/>
    <xf numFmtId="0" fontId="0" fillId="0" borderId="0" xfId="0" applyNumberFormat="1" applyFont="1" applyAlignment="1">
      <alignment horizontal="left"/>
    </xf>
    <xf numFmtId="0" fontId="0" fillId="0" borderId="0" xfId="0" applyFont="1" applyAlignment="1">
      <alignment vertical="center"/>
    </xf>
    <xf numFmtId="2" fontId="0" fillId="0" borderId="0" xfId="0" applyNumberFormat="1" applyFont="1" applyAlignment="1">
      <alignment horizontal="right"/>
    </xf>
    <xf numFmtId="0" fontId="0" fillId="0" borderId="0" xfId="0" applyFont="1" applyAlignment="1">
      <alignment horizontal="center"/>
    </xf>
    <xf numFmtId="0" fontId="2" fillId="0" borderId="0" xfId="0" applyFont="1"/>
    <xf numFmtId="0" fontId="0" fillId="0" borderId="0" xfId="0" applyNumberFormat="1" applyAlignment="1">
      <alignment horizontal="left"/>
    </xf>
    <xf numFmtId="0" fontId="0" fillId="0" borderId="0" xfId="0" applyFont="1" applyFill="1"/>
    <xf numFmtId="0" fontId="0" fillId="0" borderId="0" xfId="0" applyFont="1" applyFill="1" applyAlignment="1"/>
    <xf numFmtId="0" fontId="0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 vertical="center"/>
    </xf>
    <xf numFmtId="2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center"/>
    </xf>
    <xf numFmtId="0" fontId="2" fillId="0" borderId="0" xfId="0" applyFont="1" applyFill="1"/>
    <xf numFmtId="4" fontId="0" fillId="0" borderId="0" xfId="0" applyNumberFormat="1" applyFont="1" applyFill="1" applyAlignment="1">
      <alignment vertical="center"/>
    </xf>
    <xf numFmtId="0" fontId="0" fillId="0" borderId="59" xfId="0" applyFont="1" applyFill="1" applyBorder="1" applyAlignment="1">
      <alignment vertical="center"/>
    </xf>
    <xf numFmtId="4" fontId="0" fillId="0" borderId="31" xfId="0" applyNumberFormat="1" applyFont="1" applyFill="1" applyBorder="1" applyAlignment="1">
      <alignment horizontal="left"/>
    </xf>
    <xf numFmtId="164" fontId="2" fillId="0" borderId="23" xfId="0" applyNumberFormat="1" applyFont="1" applyFill="1" applyBorder="1" applyAlignment="1">
      <alignment vertical="center"/>
    </xf>
    <xf numFmtId="164" fontId="2" fillId="3" borderId="3" xfId="0" applyNumberFormat="1" applyFont="1" applyFill="1" applyBorder="1"/>
    <xf numFmtId="4" fontId="0" fillId="0" borderId="0" xfId="0" applyNumberFormat="1" applyFont="1" applyFill="1" applyBorder="1" applyAlignment="1">
      <alignment horizontal="left"/>
    </xf>
    <xf numFmtId="164" fontId="2" fillId="0" borderId="32" xfId="0" applyNumberFormat="1" applyFont="1" applyFill="1" applyBorder="1" applyAlignment="1">
      <alignment vertical="center"/>
    </xf>
    <xf numFmtId="164" fontId="2" fillId="3" borderId="56" xfId="0" applyNumberFormat="1" applyFont="1" applyFill="1" applyBorder="1"/>
    <xf numFmtId="4" fontId="0" fillId="0" borderId="0" xfId="0" applyNumberFormat="1" applyFont="1" applyFill="1" applyAlignment="1">
      <alignment horizontal="left"/>
    </xf>
    <xf numFmtId="164" fontId="2" fillId="3" borderId="57" xfId="0" applyNumberFormat="1" applyFont="1" applyFill="1" applyBorder="1"/>
    <xf numFmtId="0" fontId="0" fillId="0" borderId="31" xfId="0" applyNumberFormat="1" applyFont="1" applyFill="1" applyBorder="1" applyAlignment="1">
      <alignment horizontal="left"/>
    </xf>
    <xf numFmtId="0" fontId="2" fillId="0" borderId="32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horizontal="center" wrapText="1"/>
    </xf>
    <xf numFmtId="2" fontId="0" fillId="0" borderId="7" xfId="0" applyNumberFormat="1" applyFont="1" applyFill="1" applyBorder="1" applyAlignment="1">
      <alignment horizontal="right"/>
    </xf>
    <xf numFmtId="0" fontId="0" fillId="0" borderId="63" xfId="0" applyFont="1" applyFill="1" applyBorder="1" applyAlignment="1">
      <alignment vertical="center"/>
    </xf>
    <xf numFmtId="4" fontId="2" fillId="0" borderId="0" xfId="0" applyNumberFormat="1" applyFont="1" applyFill="1" applyBorder="1" applyAlignment="1">
      <alignment horizontal="right" indent="2"/>
    </xf>
    <xf numFmtId="2" fontId="2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horizontal="left" wrapText="1"/>
    </xf>
    <xf numFmtId="0" fontId="0" fillId="0" borderId="0" xfId="0" applyFont="1" applyFill="1" applyBorder="1" applyAlignment="1">
      <alignment vertical="center" wrapText="1"/>
    </xf>
    <xf numFmtId="2" fontId="0" fillId="0" borderId="0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 wrapText="1"/>
    </xf>
    <xf numFmtId="0" fontId="0" fillId="0" borderId="0" xfId="0" applyFont="1" applyBorder="1"/>
    <xf numFmtId="0" fontId="0" fillId="3" borderId="45" xfId="0" applyFont="1" applyFill="1" applyBorder="1" applyAlignment="1">
      <alignment horizontal="center"/>
    </xf>
    <xf numFmtId="0" fontId="0" fillId="3" borderId="45" xfId="0" applyFont="1" applyFill="1" applyBorder="1" applyAlignment="1">
      <alignment horizontal="center"/>
    </xf>
    <xf numFmtId="0" fontId="0" fillId="3" borderId="20" xfId="0" applyFont="1" applyFill="1" applyBorder="1" applyAlignment="1">
      <alignment horizontal="center"/>
    </xf>
    <xf numFmtId="164" fontId="0" fillId="3" borderId="45" xfId="0" applyNumberFormat="1" applyFont="1" applyFill="1" applyBorder="1" applyAlignment="1">
      <alignment horizontal="right"/>
    </xf>
    <xf numFmtId="0" fontId="0" fillId="3" borderId="33" xfId="0" applyFont="1" applyFill="1" applyBorder="1" applyAlignment="1">
      <alignment horizontal="left" wrapText="1"/>
    </xf>
    <xf numFmtId="0" fontId="0" fillId="3" borderId="16" xfId="0" applyFont="1" applyFill="1" applyBorder="1" applyAlignment="1">
      <alignment horizontal="right" indent="1"/>
    </xf>
    <xf numFmtId="3" fontId="0" fillId="3" borderId="16" xfId="0" applyNumberFormat="1" applyFont="1" applyFill="1" applyBorder="1" applyAlignment="1">
      <alignment horizontal="right" indent="1"/>
    </xf>
    <xf numFmtId="0" fontId="0" fillId="3" borderId="16" xfId="0" applyFont="1" applyFill="1" applyBorder="1" applyAlignment="1">
      <alignment horizontal="center"/>
    </xf>
    <xf numFmtId="2" fontId="0" fillId="3" borderId="16" xfId="0" applyNumberFormat="1" applyFont="1" applyFill="1" applyBorder="1" applyAlignment="1">
      <alignment horizontal="right" indent="1"/>
    </xf>
    <xf numFmtId="4" fontId="0" fillId="3" borderId="54" xfId="0" applyNumberFormat="1" applyFont="1" applyFill="1" applyBorder="1" applyAlignment="1">
      <alignment horizontal="center"/>
    </xf>
    <xf numFmtId="4" fontId="0" fillId="3" borderId="52" xfId="0" applyNumberFormat="1" applyFont="1" applyFill="1" applyBorder="1" applyAlignment="1">
      <alignment horizontal="center"/>
    </xf>
    <xf numFmtId="0" fontId="2" fillId="3" borderId="26" xfId="0" applyFont="1" applyFill="1" applyBorder="1" applyAlignment="1">
      <alignment horizontal="left" vertical="top"/>
    </xf>
    <xf numFmtId="0" fontId="0" fillId="3" borderId="4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left"/>
    </xf>
    <xf numFmtId="0" fontId="6" fillId="3" borderId="15" xfId="0" applyFont="1" applyFill="1" applyBorder="1" applyAlignment="1">
      <alignment horizontal="center"/>
    </xf>
    <xf numFmtId="1" fontId="6" fillId="3" borderId="15" xfId="0" applyNumberFormat="1" applyFont="1" applyFill="1" applyBorder="1" applyAlignment="1">
      <alignment horizontal="right" indent="1"/>
    </xf>
    <xf numFmtId="0" fontId="6" fillId="3" borderId="43" xfId="0" applyFont="1" applyFill="1" applyBorder="1" applyAlignment="1">
      <alignment horizontal="left"/>
    </xf>
    <xf numFmtId="1" fontId="6" fillId="3" borderId="45" xfId="0" applyNumberFormat="1" applyFont="1" applyFill="1" applyBorder="1" applyAlignment="1">
      <alignment horizontal="right" indent="1"/>
    </xf>
    <xf numFmtId="2" fontId="6" fillId="3" borderId="41" xfId="0" applyNumberFormat="1" applyFont="1" applyFill="1" applyBorder="1" applyAlignment="1">
      <alignment horizontal="right" indent="1"/>
    </xf>
    <xf numFmtId="4" fontId="6" fillId="3" borderId="41" xfId="0" applyNumberFormat="1" applyFont="1" applyFill="1" applyBorder="1" applyAlignment="1">
      <alignment horizontal="center"/>
    </xf>
    <xf numFmtId="164" fontId="0" fillId="3" borderId="17" xfId="0" applyNumberFormat="1" applyFont="1" applyFill="1" applyBorder="1" applyAlignment="1">
      <alignment horizontal="right"/>
    </xf>
    <xf numFmtId="49" fontId="0" fillId="0" borderId="0" xfId="0" applyNumberFormat="1" applyFont="1" applyFill="1" applyBorder="1" applyAlignment="1">
      <alignment horizontal="center" wrapText="1"/>
    </xf>
    <xf numFmtId="49" fontId="2" fillId="2" borderId="3" xfId="0" applyNumberFormat="1" applyFont="1" applyFill="1" applyBorder="1" applyAlignment="1">
      <alignment horizontal="center" wrapText="1"/>
    </xf>
    <xf numFmtId="49" fontId="0" fillId="3" borderId="29" xfId="0" applyNumberFormat="1" applyFont="1" applyFill="1" applyBorder="1" applyAlignment="1">
      <alignment horizontal="center" wrapText="1"/>
    </xf>
    <xf numFmtId="49" fontId="0" fillId="3" borderId="42" xfId="0" applyNumberFormat="1" applyFont="1" applyFill="1" applyBorder="1" applyAlignment="1">
      <alignment horizontal="center" wrapText="1"/>
    </xf>
    <xf numFmtId="49" fontId="0" fillId="3" borderId="42" xfId="0" applyNumberFormat="1" applyFont="1" applyFill="1" applyBorder="1" applyAlignment="1">
      <alignment horizontal="center"/>
    </xf>
    <xf numFmtId="49" fontId="0" fillId="3" borderId="43" xfId="0" applyNumberFormat="1" applyFont="1" applyFill="1" applyBorder="1" applyAlignment="1">
      <alignment horizontal="center"/>
    </xf>
    <xf numFmtId="49" fontId="0" fillId="3" borderId="32" xfId="0" applyNumberFormat="1" applyFont="1" applyFill="1" applyBorder="1" applyAlignment="1">
      <alignment horizontal="center"/>
    </xf>
    <xf numFmtId="49" fontId="0" fillId="3" borderId="43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Alignment="1">
      <alignment horizontal="center"/>
    </xf>
    <xf numFmtId="49" fontId="0" fillId="0" borderId="0" xfId="0" applyNumberFormat="1" applyFont="1" applyAlignment="1">
      <alignment horizontal="center"/>
    </xf>
    <xf numFmtId="4" fontId="0" fillId="3" borderId="0" xfId="0" applyNumberFormat="1" applyFont="1" applyFill="1" applyBorder="1" applyAlignment="1">
      <alignment horizontal="center"/>
    </xf>
    <xf numFmtId="3" fontId="2" fillId="3" borderId="28" xfId="0" applyNumberFormat="1" applyFont="1" applyFill="1" applyBorder="1" applyAlignment="1">
      <alignment horizontal="left" vertical="top"/>
    </xf>
    <xf numFmtId="0" fontId="0" fillId="3" borderId="45" xfId="0" applyFont="1" applyFill="1" applyBorder="1" applyAlignment="1">
      <alignment horizontal="center"/>
    </xf>
    <xf numFmtId="164" fontId="0" fillId="3" borderId="45" xfId="0" applyNumberFormat="1" applyFont="1" applyFill="1" applyBorder="1" applyAlignment="1">
      <alignment horizontal="right"/>
    </xf>
    <xf numFmtId="0" fontId="0" fillId="0" borderId="2" xfId="0" applyFont="1" applyFill="1" applyBorder="1" applyAlignment="1">
      <alignment vertical="center"/>
    </xf>
    <xf numFmtId="164" fontId="2" fillId="3" borderId="28" xfId="0" applyNumberFormat="1" applyFont="1" applyFill="1" applyBorder="1" applyAlignment="1">
      <alignment horizontal="center" vertical="top"/>
    </xf>
    <xf numFmtId="164" fontId="2" fillId="3" borderId="12" xfId="0" applyNumberFormat="1" applyFont="1" applyFill="1" applyBorder="1" applyAlignment="1">
      <alignment horizontal="right" indent="1"/>
    </xf>
    <xf numFmtId="49" fontId="0" fillId="0" borderId="32" xfId="0" applyNumberFormat="1" applyFont="1" applyFill="1" applyBorder="1" applyAlignment="1">
      <alignment horizontal="center"/>
    </xf>
    <xf numFmtId="0" fontId="0" fillId="0" borderId="40" xfId="0" applyFont="1" applyFill="1" applyBorder="1" applyAlignment="1">
      <alignment horizontal="center"/>
    </xf>
    <xf numFmtId="1" fontId="0" fillId="0" borderId="40" xfId="0" applyNumberFormat="1" applyFont="1" applyFill="1" applyBorder="1" applyAlignment="1">
      <alignment horizontal="center"/>
    </xf>
    <xf numFmtId="2" fontId="0" fillId="0" borderId="40" xfId="0" applyNumberFormat="1" applyFont="1" applyFill="1" applyBorder="1" applyAlignment="1">
      <alignment horizontal="right" indent="1"/>
    </xf>
    <xf numFmtId="164" fontId="0" fillId="0" borderId="40" xfId="0" applyNumberFormat="1" applyFont="1" applyFill="1" applyBorder="1" applyAlignment="1">
      <alignment horizontal="right"/>
    </xf>
    <xf numFmtId="0" fontId="0" fillId="0" borderId="40" xfId="0" applyFont="1" applyFill="1" applyBorder="1" applyAlignment="1">
      <alignment horizontal="left" vertical="center" wrapText="1"/>
    </xf>
    <xf numFmtId="0" fontId="0" fillId="0" borderId="40" xfId="0" applyNumberFormat="1" applyFont="1" applyFill="1" applyBorder="1" applyAlignment="1">
      <alignment horizontal="left"/>
    </xf>
    <xf numFmtId="4" fontId="0" fillId="3" borderId="24" xfId="0" applyNumberFormat="1" applyFont="1" applyFill="1" applyBorder="1" applyAlignment="1">
      <alignment horizontal="center"/>
    </xf>
    <xf numFmtId="4" fontId="0" fillId="3" borderId="19" xfId="0" applyNumberFormat="1" applyFont="1" applyFill="1" applyBorder="1" applyAlignment="1">
      <alignment horizontal="center"/>
    </xf>
    <xf numFmtId="4" fontId="0" fillId="3" borderId="18" xfId="0" applyNumberFormat="1" applyFont="1" applyFill="1" applyBorder="1" applyAlignment="1">
      <alignment horizontal="center"/>
    </xf>
    <xf numFmtId="4" fontId="2" fillId="0" borderId="33" xfId="0" applyNumberFormat="1" applyFont="1" applyFill="1" applyBorder="1" applyAlignment="1">
      <alignment horizontal="right" vertical="center" indent="1"/>
    </xf>
    <xf numFmtId="0" fontId="0" fillId="3" borderId="45" xfId="0" applyFont="1" applyFill="1" applyBorder="1" applyAlignment="1">
      <alignment horizontal="center"/>
    </xf>
    <xf numFmtId="0" fontId="6" fillId="3" borderId="17" xfId="0" applyFont="1" applyFill="1" applyBorder="1" applyAlignment="1">
      <alignment horizontal="center"/>
    </xf>
    <xf numFmtId="0" fontId="0" fillId="3" borderId="17" xfId="0" applyFont="1" applyFill="1" applyBorder="1" applyAlignment="1">
      <alignment horizontal="center"/>
    </xf>
    <xf numFmtId="0" fontId="0" fillId="3" borderId="17" xfId="0" applyFont="1" applyFill="1" applyBorder="1" applyAlignment="1">
      <alignment horizontal="center" wrapText="1"/>
    </xf>
    <xf numFmtId="0" fontId="0" fillId="3" borderId="45" xfId="0" applyFont="1" applyFill="1" applyBorder="1" applyAlignment="1">
      <alignment horizontal="center" wrapText="1"/>
    </xf>
    <xf numFmtId="164" fontId="0" fillId="3" borderId="17" xfId="0" applyNumberFormat="1" applyFont="1" applyFill="1" applyBorder="1" applyAlignment="1">
      <alignment horizontal="center"/>
    </xf>
    <xf numFmtId="164" fontId="0" fillId="3" borderId="45" xfId="0" applyNumberFormat="1" applyFont="1" applyFill="1" applyBorder="1" applyAlignment="1">
      <alignment horizontal="center"/>
    </xf>
    <xf numFmtId="0" fontId="2" fillId="3" borderId="26" xfId="0" applyFont="1" applyFill="1" applyBorder="1" applyAlignment="1">
      <alignment horizontal="left" vertical="top" wrapText="1"/>
    </xf>
    <xf numFmtId="0" fontId="6" fillId="3" borderId="32" xfId="0" applyFont="1" applyFill="1" applyBorder="1" applyAlignment="1">
      <alignment horizontal="left"/>
    </xf>
    <xf numFmtId="0" fontId="6" fillId="3" borderId="40" xfId="0" applyFont="1" applyFill="1" applyBorder="1" applyAlignment="1">
      <alignment horizontal="right" wrapText="1" indent="1"/>
    </xf>
    <xf numFmtId="3" fontId="6" fillId="3" borderId="40" xfId="0" applyNumberFormat="1" applyFont="1" applyFill="1" applyBorder="1" applyAlignment="1">
      <alignment horizontal="right" indent="1"/>
    </xf>
    <xf numFmtId="0" fontId="6" fillId="3" borderId="40" xfId="0" applyFont="1" applyFill="1" applyBorder="1" applyAlignment="1">
      <alignment horizontal="center" wrapText="1"/>
    </xf>
    <xf numFmtId="2" fontId="6" fillId="3" borderId="40" xfId="0" applyNumberFormat="1" applyFont="1" applyFill="1" applyBorder="1" applyAlignment="1">
      <alignment horizontal="right"/>
    </xf>
    <xf numFmtId="4" fontId="6" fillId="3" borderId="40" xfId="0" applyNumberFormat="1" applyFont="1" applyFill="1" applyBorder="1" applyAlignment="1">
      <alignment horizontal="center"/>
    </xf>
    <xf numFmtId="164" fontId="6" fillId="3" borderId="40" xfId="0" applyNumberFormat="1" applyFont="1" applyFill="1" applyBorder="1" applyAlignment="1">
      <alignment horizontal="center"/>
    </xf>
    <xf numFmtId="0" fontId="6" fillId="3" borderId="33" xfId="0" applyFont="1" applyFill="1" applyBorder="1" applyAlignment="1">
      <alignment horizontal="left" wrapText="1"/>
    </xf>
    <xf numFmtId="0" fontId="6" fillId="3" borderId="31" xfId="0" applyFont="1" applyFill="1" applyBorder="1" applyAlignment="1">
      <alignment horizontal="center" wrapText="1"/>
    </xf>
    <xf numFmtId="4" fontId="6" fillId="3" borderId="45" xfId="0" applyNumberFormat="1" applyFont="1" applyFill="1" applyBorder="1" applyAlignment="1">
      <alignment horizontal="center"/>
    </xf>
    <xf numFmtId="0" fontId="6" fillId="3" borderId="47" xfId="0" applyFont="1" applyFill="1" applyBorder="1" applyAlignment="1">
      <alignment horizontal="center"/>
    </xf>
    <xf numFmtId="1" fontId="6" fillId="3" borderId="47" xfId="0" applyNumberFormat="1" applyFont="1" applyFill="1" applyBorder="1" applyAlignment="1">
      <alignment horizontal="right" indent="1"/>
    </xf>
    <xf numFmtId="2" fontId="6" fillId="3" borderId="47" xfId="0" applyNumberFormat="1" applyFont="1" applyFill="1" applyBorder="1" applyAlignment="1">
      <alignment horizontal="right" indent="1"/>
    </xf>
    <xf numFmtId="4" fontId="6" fillId="3" borderId="47" xfId="0" applyNumberFormat="1" applyFont="1" applyFill="1" applyBorder="1" applyAlignment="1">
      <alignment horizontal="center"/>
    </xf>
    <xf numFmtId="3" fontId="0" fillId="3" borderId="11" xfId="0" applyNumberFormat="1" applyFont="1" applyFill="1" applyBorder="1" applyAlignment="1">
      <alignment horizontal="right" indent="1"/>
    </xf>
    <xf numFmtId="0" fontId="6" fillId="3" borderId="32" xfId="0" applyFont="1" applyFill="1" applyBorder="1" applyAlignment="1">
      <alignment horizontal="left" wrapText="1"/>
    </xf>
    <xf numFmtId="0" fontId="6" fillId="3" borderId="47" xfId="0" applyFont="1" applyFill="1" applyBorder="1" applyAlignment="1">
      <alignment horizontal="right" indent="1"/>
    </xf>
    <xf numFmtId="3" fontId="6" fillId="3" borderId="47" xfId="0" applyNumberFormat="1" applyFont="1" applyFill="1" applyBorder="1" applyAlignment="1">
      <alignment horizontal="right" indent="1"/>
    </xf>
    <xf numFmtId="0" fontId="6" fillId="3" borderId="33" xfId="0" applyFont="1" applyFill="1" applyBorder="1" applyAlignment="1">
      <alignment horizontal="left"/>
    </xf>
    <xf numFmtId="0" fontId="6" fillId="3" borderId="15" xfId="0" applyFont="1" applyFill="1" applyBorder="1" applyAlignment="1">
      <alignment horizontal="right" indent="1"/>
    </xf>
    <xf numFmtId="2" fontId="0" fillId="3" borderId="15" xfId="0" applyNumberFormat="1" applyFont="1" applyFill="1" applyBorder="1" applyAlignment="1">
      <alignment horizontal="right" indent="1"/>
    </xf>
    <xf numFmtId="4" fontId="0" fillId="3" borderId="49" xfId="0" applyNumberFormat="1" applyFont="1" applyFill="1" applyBorder="1" applyAlignment="1">
      <alignment horizontal="center"/>
    </xf>
    <xf numFmtId="0" fontId="0" fillId="3" borderId="41" xfId="0" applyFont="1" applyFill="1" applyBorder="1" applyAlignment="1">
      <alignment horizontal="right" indent="1"/>
    </xf>
    <xf numFmtId="3" fontId="0" fillId="3" borderId="41" xfId="0" applyNumberFormat="1" applyFont="1" applyFill="1" applyBorder="1" applyAlignment="1">
      <alignment horizontal="right" indent="1"/>
    </xf>
    <xf numFmtId="0" fontId="0" fillId="3" borderId="41" xfId="0" applyFont="1" applyFill="1" applyBorder="1" applyAlignment="1">
      <alignment horizontal="center"/>
    </xf>
    <xf numFmtId="2" fontId="0" fillId="3" borderId="41" xfId="0" applyNumberFormat="1" applyFont="1" applyFill="1" applyBorder="1" applyAlignment="1">
      <alignment horizontal="right" indent="1"/>
    </xf>
    <xf numFmtId="4" fontId="0" fillId="3" borderId="63" xfId="0" applyNumberFormat="1" applyFont="1" applyFill="1" applyBorder="1" applyAlignment="1">
      <alignment horizontal="center"/>
    </xf>
    <xf numFmtId="4" fontId="0" fillId="3" borderId="60" xfId="0" applyNumberFormat="1" applyFont="1" applyFill="1" applyBorder="1" applyAlignment="1">
      <alignment horizontal="center"/>
    </xf>
    <xf numFmtId="0" fontId="0" fillId="3" borderId="52" xfId="0" applyFont="1" applyFill="1" applyBorder="1" applyAlignment="1">
      <alignment horizontal="center"/>
    </xf>
    <xf numFmtId="0" fontId="0" fillId="3" borderId="20" xfId="0" applyFont="1" applyFill="1" applyBorder="1" applyAlignment="1">
      <alignment horizontal="right" wrapText="1" indent="1"/>
    </xf>
    <xf numFmtId="0" fontId="0" fillId="3" borderId="56" xfId="0" applyFont="1" applyFill="1" applyBorder="1" applyAlignment="1">
      <alignment horizontal="left" vertical="top"/>
    </xf>
    <xf numFmtId="0" fontId="0" fillId="3" borderId="32" xfId="0" applyFont="1" applyFill="1" applyBorder="1" applyAlignment="1">
      <alignment horizontal="center" wrapText="1"/>
    </xf>
    <xf numFmtId="0" fontId="0" fillId="3" borderId="40" xfId="0" applyFont="1" applyFill="1" applyBorder="1" applyAlignment="1">
      <alignment horizontal="right" indent="1" shrinkToFit="1"/>
    </xf>
    <xf numFmtId="164" fontId="0" fillId="3" borderId="40" xfId="0" applyNumberFormat="1" applyFont="1" applyFill="1" applyBorder="1" applyAlignment="1">
      <alignment horizontal="right" indent="1"/>
    </xf>
    <xf numFmtId="164" fontId="0" fillId="3" borderId="40" xfId="0" applyNumberFormat="1" applyFont="1" applyFill="1" applyBorder="1" applyAlignment="1">
      <alignment horizontal="right" indent="2"/>
    </xf>
    <xf numFmtId="0" fontId="0" fillId="3" borderId="55" xfId="0" applyFont="1" applyFill="1" applyBorder="1" applyAlignment="1">
      <alignment horizontal="left" vertical="top"/>
    </xf>
    <xf numFmtId="0" fontId="0" fillId="3" borderId="43" xfId="0" applyFont="1" applyFill="1" applyBorder="1" applyAlignment="1">
      <alignment horizontal="center" wrapText="1"/>
    </xf>
    <xf numFmtId="0" fontId="0" fillId="3" borderId="45" xfId="0" applyFont="1" applyFill="1" applyBorder="1" applyAlignment="1">
      <alignment horizontal="right" indent="1" shrinkToFit="1"/>
    </xf>
    <xf numFmtId="164" fontId="0" fillId="3" borderId="45" xfId="0" applyNumberFormat="1" applyFont="1" applyFill="1" applyBorder="1" applyAlignment="1">
      <alignment horizontal="right" indent="1"/>
    </xf>
    <xf numFmtId="164" fontId="0" fillId="3" borderId="45" xfId="0" applyNumberFormat="1" applyFont="1" applyFill="1" applyBorder="1" applyAlignment="1">
      <alignment horizontal="right" indent="2"/>
    </xf>
    <xf numFmtId="0" fontId="0" fillId="3" borderId="64" xfId="0" applyFont="1" applyFill="1" applyBorder="1" applyAlignment="1">
      <alignment horizontal="left" vertical="top"/>
    </xf>
    <xf numFmtId="0" fontId="0" fillId="3" borderId="69" xfId="0" applyFont="1" applyFill="1" applyBorder="1" applyAlignment="1">
      <alignment horizontal="center" wrapText="1"/>
    </xf>
    <xf numFmtId="0" fontId="0" fillId="3" borderId="67" xfId="0" applyFont="1" applyFill="1" applyBorder="1" applyAlignment="1">
      <alignment horizontal="right" indent="1" shrinkToFit="1"/>
    </xf>
    <xf numFmtId="3" fontId="0" fillId="3" borderId="67" xfId="0" applyNumberFormat="1" applyFont="1" applyFill="1" applyBorder="1" applyAlignment="1">
      <alignment horizontal="center"/>
    </xf>
    <xf numFmtId="0" fontId="0" fillId="3" borderId="67" xfId="0" applyFont="1" applyFill="1" applyBorder="1" applyAlignment="1">
      <alignment horizontal="center"/>
    </xf>
    <xf numFmtId="164" fontId="0" fillId="3" borderId="67" xfId="0" applyNumberFormat="1" applyFont="1" applyFill="1" applyBorder="1" applyAlignment="1">
      <alignment horizontal="right" indent="1"/>
    </xf>
    <xf numFmtId="164" fontId="0" fillId="3" borderId="67" xfId="0" applyNumberFormat="1" applyFont="1" applyFill="1" applyBorder="1" applyAlignment="1">
      <alignment horizontal="right" indent="2"/>
    </xf>
    <xf numFmtId="164" fontId="0" fillId="3" borderId="67" xfId="0" applyNumberFormat="1" applyFont="1" applyFill="1" applyBorder="1" applyAlignment="1">
      <alignment horizontal="center"/>
    </xf>
    <xf numFmtId="164" fontId="2" fillId="3" borderId="27" xfId="0" applyNumberFormat="1" applyFont="1" applyFill="1" applyBorder="1" applyAlignment="1">
      <alignment vertical="top"/>
    </xf>
    <xf numFmtId="49" fontId="0" fillId="3" borderId="46" xfId="0" applyNumberFormat="1" applyFont="1" applyFill="1" applyBorder="1" applyAlignment="1">
      <alignment horizontal="center"/>
    </xf>
    <xf numFmtId="0" fontId="6" fillId="3" borderId="17" xfId="0" applyFont="1" applyFill="1" applyBorder="1" applyAlignment="1">
      <alignment horizontal="left" indent="6"/>
    </xf>
    <xf numFmtId="0" fontId="6" fillId="3" borderId="45" xfId="0" applyFont="1" applyFill="1" applyBorder="1" applyAlignment="1">
      <alignment horizontal="left" indent="6"/>
    </xf>
    <xf numFmtId="0" fontId="6" fillId="3" borderId="47" xfId="0" applyFont="1" applyFill="1" applyBorder="1" applyAlignment="1">
      <alignment horizontal="left" indent="6"/>
    </xf>
    <xf numFmtId="0" fontId="0" fillId="3" borderId="38" xfId="0" applyFont="1" applyFill="1" applyBorder="1" applyAlignment="1">
      <alignment horizontal="center" vertical="center"/>
    </xf>
    <xf numFmtId="0" fontId="0" fillId="3" borderId="38" xfId="0" applyFill="1" applyBorder="1" applyAlignment="1">
      <alignment horizontal="center" wrapText="1"/>
    </xf>
    <xf numFmtId="0" fontId="0" fillId="3" borderId="39" xfId="0" applyFont="1" applyFill="1" applyBorder="1" applyAlignment="1">
      <alignment horizontal="center"/>
    </xf>
    <xf numFmtId="0" fontId="0" fillId="0" borderId="38" xfId="0" applyFont="1" applyFill="1" applyBorder="1" applyAlignment="1">
      <alignment horizontal="center" wrapText="1"/>
    </xf>
    <xf numFmtId="0" fontId="0" fillId="3" borderId="38" xfId="0" applyFill="1" applyBorder="1" applyAlignment="1">
      <alignment horizontal="center"/>
    </xf>
    <xf numFmtId="0" fontId="0" fillId="0" borderId="0" xfId="0" applyFont="1" applyFill="1" applyBorder="1"/>
    <xf numFmtId="4" fontId="2" fillId="3" borderId="28" xfId="0" applyNumberFormat="1" applyFont="1" applyFill="1" applyBorder="1" applyAlignment="1">
      <alignment horizontal="left" vertical="top"/>
    </xf>
    <xf numFmtId="0" fontId="0" fillId="0" borderId="0" xfId="0" applyFont="1" applyFill="1" applyBorder="1"/>
    <xf numFmtId="0" fontId="0" fillId="3" borderId="20" xfId="0" applyFont="1" applyFill="1" applyBorder="1" applyAlignment="1">
      <alignment horizontal="left" vertical="center" wrapText="1"/>
    </xf>
    <xf numFmtId="0" fontId="0" fillId="3" borderId="49" xfId="0" applyFont="1" applyFill="1" applyBorder="1" applyAlignment="1">
      <alignment horizontal="center"/>
    </xf>
    <xf numFmtId="0" fontId="0" fillId="3" borderId="20" xfId="0" applyFont="1" applyFill="1" applyBorder="1" applyAlignment="1">
      <alignment horizontal="center"/>
    </xf>
    <xf numFmtId="0" fontId="0" fillId="3" borderId="17" xfId="0" applyFont="1" applyFill="1" applyBorder="1" applyAlignment="1">
      <alignment horizontal="center"/>
    </xf>
    <xf numFmtId="0" fontId="0" fillId="3" borderId="45" xfId="0" applyFont="1" applyFill="1" applyBorder="1" applyAlignment="1">
      <alignment horizontal="center"/>
    </xf>
    <xf numFmtId="0" fontId="6" fillId="3" borderId="49" xfId="0" applyFont="1" applyFill="1" applyBorder="1" applyAlignment="1">
      <alignment horizontal="center"/>
    </xf>
    <xf numFmtId="0" fontId="6" fillId="3" borderId="17" xfId="0" applyFont="1" applyFill="1" applyBorder="1" applyAlignment="1">
      <alignment horizontal="center"/>
    </xf>
    <xf numFmtId="0" fontId="6" fillId="3" borderId="45" xfId="0" applyFont="1" applyFill="1" applyBorder="1" applyAlignment="1">
      <alignment horizontal="center"/>
    </xf>
    <xf numFmtId="164" fontId="0" fillId="3" borderId="9" xfId="0" applyNumberFormat="1" applyFont="1" applyFill="1" applyBorder="1" applyAlignment="1">
      <alignment horizontal="center" vertical="center" wrapText="1"/>
    </xf>
    <xf numFmtId="164" fontId="0" fillId="3" borderId="37" xfId="0" applyNumberFormat="1" applyFont="1" applyFill="1" applyBorder="1" applyAlignment="1">
      <alignment horizontal="center" vertical="center" wrapText="1"/>
    </xf>
    <xf numFmtId="164" fontId="0" fillId="3" borderId="17" xfId="0" applyNumberFormat="1" applyFill="1" applyBorder="1" applyAlignment="1">
      <alignment vertical="center" wrapText="1"/>
    </xf>
    <xf numFmtId="0" fontId="0" fillId="3" borderId="50" xfId="0" applyFont="1" applyFill="1" applyBorder="1" applyAlignment="1">
      <alignment horizontal="center" wrapText="1"/>
    </xf>
    <xf numFmtId="0" fontId="0" fillId="3" borderId="37" xfId="0" applyFont="1" applyFill="1" applyBorder="1" applyAlignment="1">
      <alignment horizontal="center" wrapText="1"/>
    </xf>
    <xf numFmtId="164" fontId="0" fillId="3" borderId="17" xfId="0" applyNumberFormat="1" applyFont="1" applyFill="1" applyBorder="1" applyAlignment="1">
      <alignment horizontal="right"/>
    </xf>
    <xf numFmtId="164" fontId="0" fillId="3" borderId="45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wrapText="1"/>
    </xf>
    <xf numFmtId="0" fontId="0" fillId="3" borderId="45" xfId="0" applyFont="1" applyFill="1" applyBorder="1" applyAlignment="1">
      <alignment horizontal="center" vertical="center" wrapText="1"/>
    </xf>
    <xf numFmtId="0" fontId="0" fillId="3" borderId="9" xfId="0" applyFont="1" applyFill="1" applyBorder="1" applyAlignment="1">
      <alignment horizontal="center" wrapText="1"/>
    </xf>
    <xf numFmtId="164" fontId="0" fillId="3" borderId="17" xfId="0" applyNumberFormat="1" applyFont="1" applyFill="1" applyBorder="1" applyAlignment="1">
      <alignment horizontal="center" vertical="center" wrapText="1"/>
    </xf>
    <xf numFmtId="0" fontId="0" fillId="3" borderId="37" xfId="0" applyFont="1" applyFill="1" applyBorder="1" applyAlignment="1">
      <alignment horizontal="center" vertical="center" wrapText="1"/>
    </xf>
    <xf numFmtId="0" fontId="0" fillId="3" borderId="9" xfId="0" applyFont="1" applyFill="1" applyBorder="1" applyAlignment="1">
      <alignment horizontal="center"/>
    </xf>
    <xf numFmtId="0" fontId="0" fillId="3" borderId="37" xfId="0" applyFont="1" applyFill="1" applyBorder="1" applyAlignment="1">
      <alignment horizontal="center"/>
    </xf>
    <xf numFmtId="2" fontId="2" fillId="3" borderId="3" xfId="0" applyNumberFormat="1" applyFont="1" applyFill="1" applyBorder="1" applyAlignment="1">
      <alignment horizontal="right"/>
    </xf>
    <xf numFmtId="0" fontId="0" fillId="3" borderId="40" xfId="0" applyFont="1" applyFill="1" applyBorder="1" applyAlignment="1">
      <alignment horizontal="center" vertical="center" wrapText="1"/>
    </xf>
    <xf numFmtId="49" fontId="0" fillId="3" borderId="44" xfId="0" applyNumberFormat="1" applyFont="1" applyFill="1" applyBorder="1" applyAlignment="1">
      <alignment horizontal="center"/>
    </xf>
    <xf numFmtId="0" fontId="0" fillId="3" borderId="20" xfId="0" applyFont="1" applyFill="1" applyBorder="1" applyAlignment="1">
      <alignment horizontal="center" wrapText="1"/>
    </xf>
    <xf numFmtId="1" fontId="0" fillId="3" borderId="20" xfId="0" applyNumberFormat="1" applyFont="1" applyFill="1" applyBorder="1" applyAlignment="1">
      <alignment horizontal="center"/>
    </xf>
    <xf numFmtId="164" fontId="0" fillId="3" borderId="20" xfId="0" applyNumberFormat="1" applyFont="1" applyFill="1" applyBorder="1" applyAlignment="1">
      <alignment horizontal="right"/>
    </xf>
    <xf numFmtId="0" fontId="0" fillId="3" borderId="20" xfId="0" applyNumberFormat="1" applyFont="1" applyFill="1" applyBorder="1" applyAlignment="1">
      <alignment horizontal="left"/>
    </xf>
    <xf numFmtId="164" fontId="0" fillId="3" borderId="19" xfId="0" applyNumberFormat="1" applyFont="1" applyFill="1" applyBorder="1" applyAlignment="1">
      <alignment horizontal="center" vertical="center" wrapText="1"/>
    </xf>
    <xf numFmtId="164" fontId="0" fillId="3" borderId="50" xfId="0" applyNumberFormat="1" applyFont="1" applyFill="1" applyBorder="1" applyAlignment="1">
      <alignment horizontal="center" vertical="center" wrapText="1"/>
    </xf>
    <xf numFmtId="164" fontId="0" fillId="3" borderId="49" xfId="0" applyNumberFormat="1" applyFont="1" applyFill="1" applyBorder="1" applyAlignment="1">
      <alignment horizontal="right"/>
    </xf>
    <xf numFmtId="2" fontId="0" fillId="3" borderId="49" xfId="0" applyNumberFormat="1" applyFont="1" applyFill="1" applyBorder="1" applyAlignment="1">
      <alignment horizontal="right" indent="1"/>
    </xf>
    <xf numFmtId="1" fontId="0" fillId="3" borderId="49" xfId="0" applyNumberFormat="1" applyFont="1" applyFill="1" applyBorder="1" applyAlignment="1">
      <alignment horizontal="center"/>
    </xf>
    <xf numFmtId="49" fontId="0" fillId="3" borderId="33" xfId="0" applyNumberFormat="1" applyFont="1" applyFill="1" applyBorder="1" applyAlignment="1">
      <alignment horizontal="center"/>
    </xf>
    <xf numFmtId="164" fontId="0" fillId="3" borderId="45" xfId="0" applyNumberFormat="1" applyFont="1" applyFill="1" applyBorder="1" applyAlignment="1">
      <alignment horizontal="center" vertical="center" wrapText="1"/>
    </xf>
    <xf numFmtId="164" fontId="0" fillId="3" borderId="40" xfId="0" applyNumberFormat="1" applyFont="1" applyFill="1" applyBorder="1" applyAlignment="1">
      <alignment horizontal="center" vertical="center" wrapText="1"/>
    </xf>
    <xf numFmtId="3" fontId="0" fillId="3" borderId="20" xfId="0" applyNumberFormat="1" applyFont="1" applyFill="1" applyBorder="1" applyAlignment="1">
      <alignment horizontal="center"/>
    </xf>
    <xf numFmtId="164" fontId="0" fillId="3" borderId="20" xfId="0" applyNumberFormat="1" applyFont="1" applyFill="1" applyBorder="1" applyAlignment="1">
      <alignment horizontal="center" vertical="center" wrapText="1"/>
    </xf>
    <xf numFmtId="0" fontId="0" fillId="3" borderId="20" xfId="0" applyNumberFormat="1" applyFont="1" applyFill="1" applyBorder="1" applyAlignment="1">
      <alignment horizontal="left" vertical="center" shrinkToFit="1"/>
    </xf>
    <xf numFmtId="164" fontId="0" fillId="3" borderId="7" xfId="0" applyNumberFormat="1" applyFont="1" applyFill="1" applyBorder="1" applyAlignment="1">
      <alignment horizontal="center" vertical="center" wrapText="1"/>
    </xf>
    <xf numFmtId="0" fontId="0" fillId="3" borderId="20" xfId="0" applyFont="1" applyFill="1" applyBorder="1" applyAlignment="1">
      <alignment horizontal="center" vertical="center" wrapText="1"/>
    </xf>
    <xf numFmtId="0" fontId="0" fillId="3" borderId="7" xfId="0" applyFont="1" applyFill="1" applyBorder="1" applyAlignment="1">
      <alignment horizontal="center" wrapText="1"/>
    </xf>
    <xf numFmtId="0" fontId="0" fillId="3" borderId="20" xfId="0" applyNumberFormat="1" applyFont="1" applyFill="1" applyBorder="1" applyAlignment="1">
      <alignment horizontal="left" vertical="center"/>
    </xf>
    <xf numFmtId="49" fontId="0" fillId="3" borderId="69" xfId="0" applyNumberFormat="1" applyFont="1" applyFill="1" applyBorder="1" applyAlignment="1">
      <alignment horizontal="center"/>
    </xf>
    <xf numFmtId="1" fontId="0" fillId="3" borderId="67" xfId="0" applyNumberFormat="1" applyFont="1" applyFill="1" applyBorder="1" applyAlignment="1">
      <alignment horizontal="center"/>
    </xf>
    <xf numFmtId="2" fontId="0" fillId="3" borderId="67" xfId="0" applyNumberFormat="1" applyFont="1" applyFill="1" applyBorder="1" applyAlignment="1">
      <alignment horizontal="right" indent="1"/>
    </xf>
    <xf numFmtId="164" fontId="0" fillId="3" borderId="67" xfId="0" applyNumberFormat="1" applyFont="1" applyFill="1" applyBorder="1" applyAlignment="1">
      <alignment horizontal="right"/>
    </xf>
    <xf numFmtId="0" fontId="0" fillId="3" borderId="67" xfId="0" applyFont="1" applyFill="1" applyBorder="1" applyAlignment="1">
      <alignment vertical="center" wrapText="1"/>
    </xf>
    <xf numFmtId="0" fontId="0" fillId="3" borderId="67" xfId="0" applyNumberFormat="1" applyFont="1" applyFill="1" applyBorder="1" applyAlignment="1">
      <alignment horizontal="left" shrinkToFit="1"/>
    </xf>
    <xf numFmtId="0" fontId="0" fillId="3" borderId="68" xfId="0" applyFont="1" applyFill="1" applyBorder="1" applyAlignment="1">
      <alignment horizontal="center" wrapText="1"/>
    </xf>
    <xf numFmtId="0" fontId="0" fillId="3" borderId="49" xfId="0" applyNumberFormat="1" applyFont="1" applyFill="1" applyBorder="1" applyAlignment="1">
      <alignment horizontal="left"/>
    </xf>
    <xf numFmtId="0" fontId="0" fillId="3" borderId="67" xfId="0" applyFont="1" applyFill="1" applyBorder="1" applyAlignment="1">
      <alignment horizontal="center" wrapText="1"/>
    </xf>
    <xf numFmtId="0" fontId="0" fillId="3" borderId="67" xfId="0" applyFont="1" applyFill="1" applyBorder="1" applyAlignment="1">
      <alignment horizontal="center" vertical="center" wrapText="1"/>
    </xf>
    <xf numFmtId="0" fontId="0" fillId="3" borderId="67" xfId="0" applyNumberFormat="1" applyFont="1" applyFill="1" applyBorder="1" applyAlignment="1">
      <alignment horizontal="left"/>
    </xf>
    <xf numFmtId="0" fontId="0" fillId="3" borderId="17" xfId="0" applyNumberFormat="1" applyFont="1" applyFill="1" applyBorder="1" applyAlignment="1">
      <alignment horizontal="left" wrapText="1"/>
    </xf>
    <xf numFmtId="0" fontId="0" fillId="3" borderId="45" xfId="0" applyNumberFormat="1" applyFont="1" applyFill="1" applyBorder="1" applyAlignment="1">
      <alignment horizontal="left" wrapText="1"/>
    </xf>
    <xf numFmtId="0" fontId="0" fillId="3" borderId="58" xfId="0" applyFont="1" applyFill="1" applyBorder="1" applyAlignment="1">
      <alignment horizontal="center" wrapText="1"/>
    </xf>
    <xf numFmtId="0" fontId="0" fillId="3" borderId="49" xfId="0" applyFill="1" applyBorder="1" applyAlignment="1">
      <alignment vertical="center" wrapText="1"/>
    </xf>
    <xf numFmtId="0" fontId="0" fillId="3" borderId="40" xfId="0" applyNumberFormat="1" applyFont="1" applyFill="1" applyBorder="1" applyAlignment="1">
      <alignment wrapText="1"/>
    </xf>
    <xf numFmtId="0" fontId="0" fillId="3" borderId="67" xfId="0" applyNumberFormat="1" applyFont="1" applyFill="1" applyBorder="1" applyAlignment="1">
      <alignment wrapText="1"/>
    </xf>
    <xf numFmtId="0" fontId="0" fillId="3" borderId="68" xfId="0" applyFont="1" applyFill="1" applyBorder="1" applyAlignment="1">
      <alignment horizontal="center"/>
    </xf>
    <xf numFmtId="0" fontId="2" fillId="3" borderId="26" xfId="0" applyFont="1" applyFill="1" applyBorder="1" applyAlignment="1"/>
    <xf numFmtId="0" fontId="0" fillId="3" borderId="49" xfId="0" applyFont="1" applyFill="1" applyBorder="1" applyAlignment="1">
      <alignment horizontal="center" wrapText="1"/>
    </xf>
    <xf numFmtId="4" fontId="2" fillId="3" borderId="25" xfId="0" applyNumberFormat="1" applyFont="1" applyFill="1" applyBorder="1" applyAlignment="1">
      <alignment horizontal="right" indent="2"/>
    </xf>
    <xf numFmtId="16" fontId="0" fillId="3" borderId="32" xfId="0" applyNumberFormat="1" applyFont="1" applyFill="1" applyBorder="1" applyAlignment="1">
      <alignment horizontal="left"/>
    </xf>
    <xf numFmtId="0" fontId="6" fillId="3" borderId="17" xfId="0" applyFont="1" applyFill="1" applyBorder="1" applyAlignment="1">
      <alignment horizontal="center" wrapText="1"/>
    </xf>
    <xf numFmtId="2" fontId="6" fillId="3" borderId="17" xfId="0" applyNumberFormat="1" applyFont="1" applyFill="1" applyBorder="1" applyAlignment="1">
      <alignment horizontal="right"/>
    </xf>
    <xf numFmtId="164" fontId="6" fillId="3" borderId="17" xfId="0" applyNumberFormat="1" applyFont="1" applyFill="1" applyBorder="1" applyAlignment="1">
      <alignment horizontal="center"/>
    </xf>
    <xf numFmtId="16" fontId="0" fillId="3" borderId="2" xfId="0" applyNumberFormat="1" applyFont="1" applyFill="1" applyBorder="1"/>
    <xf numFmtId="0" fontId="0" fillId="3" borderId="31" xfId="0" applyFont="1" applyFill="1" applyBorder="1" applyAlignment="1">
      <alignment horizontal="right" indent="1"/>
    </xf>
    <xf numFmtId="3" fontId="0" fillId="3" borderId="31" xfId="0" applyNumberFormat="1" applyFont="1" applyFill="1" applyBorder="1" applyAlignment="1">
      <alignment horizontal="right" indent="1"/>
    </xf>
    <xf numFmtId="0" fontId="0" fillId="3" borderId="65" xfId="0" applyFont="1" applyFill="1" applyBorder="1"/>
    <xf numFmtId="0" fontId="0" fillId="3" borderId="66" xfId="0" applyFont="1" applyFill="1" applyBorder="1" applyAlignment="1">
      <alignment horizontal="left" indent="5"/>
    </xf>
    <xf numFmtId="0" fontId="0" fillId="3" borderId="66" xfId="0" applyFont="1" applyFill="1" applyBorder="1"/>
    <xf numFmtId="4" fontId="0" fillId="3" borderId="67" xfId="0" applyNumberFormat="1" applyFont="1" applyFill="1" applyBorder="1" applyAlignment="1">
      <alignment horizontal="center"/>
    </xf>
    <xf numFmtId="0" fontId="6" fillId="3" borderId="49" xfId="0" applyFont="1" applyFill="1" applyBorder="1" applyAlignment="1">
      <alignment horizontal="left" indent="6"/>
    </xf>
    <xf numFmtId="1" fontId="6" fillId="3" borderId="49" xfId="0" applyNumberFormat="1" applyFont="1" applyFill="1" applyBorder="1" applyAlignment="1">
      <alignment horizontal="right" indent="1"/>
    </xf>
    <xf numFmtId="2" fontId="6" fillId="3" borderId="16" xfId="0" applyNumberFormat="1" applyFont="1" applyFill="1" applyBorder="1" applyAlignment="1">
      <alignment horizontal="right" indent="1"/>
    </xf>
    <xf numFmtId="4" fontId="6" fillId="3" borderId="16" xfId="0" applyNumberFormat="1" applyFont="1" applyFill="1" applyBorder="1" applyAlignment="1">
      <alignment horizontal="center"/>
    </xf>
    <xf numFmtId="16" fontId="6" fillId="3" borderId="43" xfId="0" applyNumberFormat="1" applyFont="1" applyFill="1" applyBorder="1" applyAlignment="1">
      <alignment horizontal="left"/>
    </xf>
    <xf numFmtId="0" fontId="0" fillId="3" borderId="60" xfId="0" applyFont="1" applyFill="1" applyBorder="1" applyAlignment="1">
      <alignment horizontal="left" indent="6"/>
    </xf>
    <xf numFmtId="0" fontId="0" fillId="3" borderId="52" xfId="0" applyFont="1" applyFill="1" applyBorder="1" applyAlignment="1">
      <alignment horizontal="right" indent="1"/>
    </xf>
    <xf numFmtId="2" fontId="6" fillId="3" borderId="40" xfId="0" applyNumberFormat="1" applyFont="1" applyFill="1" applyBorder="1" applyAlignment="1">
      <alignment horizontal="right" indent="1"/>
    </xf>
    <xf numFmtId="2" fontId="0" fillId="3" borderId="11" xfId="0" applyNumberFormat="1" applyFont="1" applyFill="1" applyBorder="1" applyAlignment="1">
      <alignment horizontal="right" indent="1"/>
    </xf>
    <xf numFmtId="4" fontId="0" fillId="3" borderId="11" xfId="0" applyNumberFormat="1" applyFont="1" applyFill="1" applyBorder="1" applyAlignment="1">
      <alignment horizontal="center"/>
    </xf>
    <xf numFmtId="0" fontId="0" fillId="3" borderId="15" xfId="0" applyFont="1" applyFill="1" applyBorder="1" applyAlignment="1">
      <alignment horizontal="right" indent="1"/>
    </xf>
    <xf numFmtId="3" fontId="0" fillId="3" borderId="15" xfId="0" applyNumberFormat="1" applyFont="1" applyFill="1" applyBorder="1" applyAlignment="1">
      <alignment horizontal="right" indent="1"/>
    </xf>
    <xf numFmtId="0" fontId="0" fillId="3" borderId="15" xfId="0" applyFont="1" applyFill="1" applyBorder="1" applyAlignment="1">
      <alignment horizontal="center"/>
    </xf>
    <xf numFmtId="0" fontId="0" fillId="3" borderId="6" xfId="0" applyFont="1" applyFill="1" applyBorder="1" applyAlignment="1">
      <alignment horizontal="right" indent="1"/>
    </xf>
    <xf numFmtId="3" fontId="0" fillId="3" borderId="6" xfId="0" applyNumberFormat="1" applyFont="1" applyFill="1" applyBorder="1" applyAlignment="1">
      <alignment horizontal="right" indent="1"/>
    </xf>
    <xf numFmtId="0" fontId="0" fillId="3" borderId="6" xfId="0" applyFont="1" applyFill="1" applyBorder="1" applyAlignment="1">
      <alignment horizontal="center"/>
    </xf>
    <xf numFmtId="2" fontId="0" fillId="3" borderId="6" xfId="0" applyNumberFormat="1" applyFont="1" applyFill="1" applyBorder="1" applyAlignment="1">
      <alignment horizontal="right" indent="1"/>
    </xf>
    <xf numFmtId="4" fontId="0" fillId="3" borderId="1" xfId="0" applyNumberFormat="1" applyFont="1" applyFill="1" applyBorder="1" applyAlignment="1">
      <alignment horizont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>
      <alignment horizontal="left" wrapText="1"/>
    </xf>
    <xf numFmtId="0" fontId="0" fillId="0" borderId="0" xfId="0" applyNumberFormat="1" applyFont="1" applyFill="1" applyBorder="1" applyAlignment="1"/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/>
    <xf numFmtId="0" fontId="2" fillId="0" borderId="0" xfId="0" applyFont="1" applyFill="1" applyBorder="1" applyAlignment="1">
      <alignment wrapText="1"/>
    </xf>
    <xf numFmtId="0" fontId="0" fillId="3" borderId="48" xfId="0" applyFont="1" applyFill="1" applyBorder="1" applyAlignment="1">
      <alignment horizontal="left" vertical="center" wrapText="1"/>
    </xf>
    <xf numFmtId="0" fontId="0" fillId="3" borderId="70" xfId="0" applyFont="1" applyFill="1" applyBorder="1" applyAlignment="1">
      <alignment horizontal="left" vertical="center" wrapText="1"/>
    </xf>
    <xf numFmtId="0" fontId="0" fillId="3" borderId="53" xfId="0" applyFont="1" applyFill="1" applyBorder="1" applyAlignment="1">
      <alignment horizontal="left" vertical="center" wrapText="1"/>
    </xf>
    <xf numFmtId="0" fontId="6" fillId="3" borderId="53" xfId="0" applyFont="1" applyFill="1" applyBorder="1" applyAlignment="1">
      <alignment horizontal="left" vertical="center" wrapText="1"/>
    </xf>
    <xf numFmtId="0" fontId="0" fillId="3" borderId="70" xfId="0" applyFont="1" applyFill="1" applyBorder="1" applyAlignment="1">
      <alignment horizontal="left" vertical="center"/>
    </xf>
    <xf numFmtId="0" fontId="0" fillId="3" borderId="18" xfId="0" applyFont="1" applyFill="1" applyBorder="1" applyAlignment="1">
      <alignment horizontal="left" vertical="center" wrapText="1"/>
    </xf>
    <xf numFmtId="0" fontId="0" fillId="3" borderId="71" xfId="0" applyFont="1" applyFill="1" applyBorder="1" applyAlignment="1">
      <alignment horizontal="left" vertical="center" wrapText="1"/>
    </xf>
    <xf numFmtId="0" fontId="0" fillId="3" borderId="50" xfId="0" applyFont="1" applyFill="1" applyBorder="1" applyAlignment="1">
      <alignment horizontal="left" vertical="center" wrapText="1"/>
    </xf>
    <xf numFmtId="0" fontId="0" fillId="3" borderId="53" xfId="0" applyFont="1" applyFill="1" applyBorder="1" applyAlignment="1">
      <alignment horizontal="left" vertical="center"/>
    </xf>
    <xf numFmtId="0" fontId="6" fillId="3" borderId="19" xfId="0" applyFont="1" applyFill="1" applyBorder="1" applyAlignment="1">
      <alignment horizontal="left" vertical="center" wrapText="1"/>
    </xf>
    <xf numFmtId="164" fontId="6" fillId="3" borderId="53" xfId="0" applyNumberFormat="1" applyFont="1" applyFill="1" applyBorder="1" applyAlignment="1">
      <alignment horizontal="left" vertical="center" wrapText="1"/>
    </xf>
    <xf numFmtId="164" fontId="6" fillId="3" borderId="18" xfId="0" applyNumberFormat="1" applyFont="1" applyFill="1" applyBorder="1" applyAlignment="1">
      <alignment horizontal="left" vertical="center" wrapText="1"/>
    </xf>
    <xf numFmtId="164" fontId="0" fillId="3" borderId="53" xfId="0" applyNumberFormat="1" applyFont="1" applyFill="1" applyBorder="1" applyAlignment="1">
      <alignment horizontal="left" vertical="center" wrapText="1"/>
    </xf>
    <xf numFmtId="164" fontId="0" fillId="3" borderId="18" xfId="0" applyNumberFormat="1" applyFont="1" applyFill="1" applyBorder="1" applyAlignment="1">
      <alignment horizontal="left" vertical="center" wrapText="1"/>
    </xf>
    <xf numFmtId="164" fontId="0" fillId="3" borderId="50" xfId="0" applyNumberFormat="1" applyFont="1" applyFill="1" applyBorder="1" applyAlignment="1">
      <alignment horizontal="left" vertical="center" wrapText="1"/>
    </xf>
    <xf numFmtId="164" fontId="0" fillId="3" borderId="70" xfId="0" applyNumberFormat="1" applyFont="1" applyFill="1" applyBorder="1" applyAlignment="1">
      <alignment horizontal="left" vertical="center" wrapText="1"/>
    </xf>
    <xf numFmtId="164" fontId="0" fillId="3" borderId="53" xfId="0" applyNumberFormat="1" applyFont="1" applyFill="1" applyBorder="1" applyAlignment="1">
      <alignment horizontal="justify"/>
    </xf>
    <xf numFmtId="164" fontId="0" fillId="3" borderId="50" xfId="0" applyNumberFormat="1" applyFont="1" applyFill="1" applyBorder="1" applyAlignment="1">
      <alignment horizontal="justify"/>
    </xf>
    <xf numFmtId="164" fontId="0" fillId="3" borderId="71" xfId="0" applyNumberFormat="1" applyFont="1" applyFill="1" applyBorder="1" applyAlignment="1">
      <alignment horizontal="justify"/>
    </xf>
    <xf numFmtId="0" fontId="0" fillId="4" borderId="14" xfId="0" applyFont="1" applyFill="1" applyBorder="1" applyAlignment="1">
      <alignment horizontal="left" wrapText="1"/>
    </xf>
    <xf numFmtId="0" fontId="0" fillId="0" borderId="0" xfId="0" applyFill="1" applyBorder="1" applyAlignment="1"/>
    <xf numFmtId="0" fontId="0" fillId="3" borderId="7" xfId="0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Border="1" applyAlignment="1"/>
    <xf numFmtId="0" fontId="0" fillId="3" borderId="19" xfId="0" applyFont="1" applyFill="1" applyBorder="1" applyAlignment="1">
      <alignment horizontal="left" vertical="center" wrapText="1"/>
    </xf>
    <xf numFmtId="0" fontId="0" fillId="3" borderId="48" xfId="0" applyFont="1" applyFill="1" applyBorder="1" applyAlignment="1">
      <alignment horizontal="left" vertical="center" wrapText="1"/>
    </xf>
    <xf numFmtId="0" fontId="0" fillId="3" borderId="49" xfId="0" applyFont="1" applyFill="1" applyBorder="1" applyAlignment="1">
      <alignment horizontal="center"/>
    </xf>
    <xf numFmtId="0" fontId="0" fillId="3" borderId="20" xfId="0" applyFont="1" applyFill="1" applyBorder="1" applyAlignment="1">
      <alignment horizontal="center"/>
    </xf>
    <xf numFmtId="0" fontId="0" fillId="3" borderId="17" xfId="0" applyFont="1" applyFill="1" applyBorder="1" applyAlignment="1">
      <alignment horizontal="center"/>
    </xf>
    <xf numFmtId="0" fontId="0" fillId="3" borderId="45" xfId="0" applyFont="1" applyFill="1" applyBorder="1" applyAlignment="1">
      <alignment horizontal="center"/>
    </xf>
    <xf numFmtId="0" fontId="0" fillId="3" borderId="18" xfId="0" applyFont="1" applyFill="1" applyBorder="1" applyAlignment="1">
      <alignment horizontal="left" vertical="center"/>
    </xf>
    <xf numFmtId="0" fontId="0" fillId="3" borderId="50" xfId="0" applyFont="1" applyFill="1" applyBorder="1" applyAlignment="1">
      <alignment horizontal="left" vertical="center"/>
    </xf>
    <xf numFmtId="0" fontId="0" fillId="3" borderId="18" xfId="0" applyFont="1" applyFill="1" applyBorder="1" applyAlignment="1">
      <alignment horizontal="left" vertical="center" wrapText="1"/>
    </xf>
    <xf numFmtId="0" fontId="0" fillId="3" borderId="5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wrapText="1"/>
    </xf>
    <xf numFmtId="0" fontId="6" fillId="3" borderId="19" xfId="0" applyFont="1" applyFill="1" applyBorder="1" applyAlignment="1">
      <alignment horizontal="left" vertical="center" wrapText="1"/>
    </xf>
    <xf numFmtId="0" fontId="6" fillId="3" borderId="18" xfId="0" applyFont="1" applyFill="1" applyBorder="1" applyAlignment="1">
      <alignment horizontal="left" vertical="center" wrapText="1"/>
    </xf>
    <xf numFmtId="0" fontId="6" fillId="3" borderId="5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wrapText="1"/>
    </xf>
    <xf numFmtId="0" fontId="6" fillId="3" borderId="49" xfId="0" applyFont="1" applyFill="1" applyBorder="1" applyAlignment="1">
      <alignment horizontal="center"/>
    </xf>
    <xf numFmtId="0" fontId="6" fillId="3" borderId="17" xfId="0" applyFont="1" applyFill="1" applyBorder="1" applyAlignment="1">
      <alignment horizontal="center"/>
    </xf>
    <xf numFmtId="0" fontId="6" fillId="3" borderId="45" xfId="0" applyFont="1" applyFill="1" applyBorder="1" applyAlignment="1">
      <alignment horizontal="center"/>
    </xf>
    <xf numFmtId="164" fontId="0" fillId="3" borderId="18" xfId="0" applyNumberFormat="1" applyFont="1" applyFill="1" applyBorder="1" applyAlignment="1">
      <alignment horizontal="left" vertical="center" wrapText="1"/>
    </xf>
    <xf numFmtId="164" fontId="0" fillId="3" borderId="50" xfId="0" applyNumberFormat="1" applyFont="1" applyFill="1" applyBorder="1" applyAlignment="1">
      <alignment horizontal="left" vertical="center" wrapText="1"/>
    </xf>
    <xf numFmtId="164" fontId="0" fillId="3" borderId="17" xfId="0" applyNumberFormat="1" applyFont="1" applyFill="1" applyBorder="1" applyAlignment="1">
      <alignment horizontal="center"/>
    </xf>
    <xf numFmtId="164" fontId="0" fillId="3" borderId="45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left"/>
    </xf>
    <xf numFmtId="0" fontId="1" fillId="2" borderId="14" xfId="0" applyFont="1" applyFill="1" applyBorder="1" applyAlignment="1">
      <alignment horizontal="left"/>
    </xf>
    <xf numFmtId="0" fontId="0" fillId="0" borderId="0" xfId="0" applyNumberFormat="1" applyFont="1" applyFill="1" applyBorder="1" applyAlignment="1"/>
    <xf numFmtId="164" fontId="0" fillId="3" borderId="17" xfId="0" applyNumberFormat="1" applyFont="1" applyFill="1" applyBorder="1" applyAlignment="1">
      <alignment horizontal="center" wrapText="1"/>
    </xf>
    <xf numFmtId="164" fontId="0" fillId="3" borderId="45" xfId="0" applyNumberFormat="1" applyFont="1" applyFill="1" applyBorder="1" applyAlignment="1">
      <alignment horizontal="center" wrapText="1"/>
    </xf>
    <xf numFmtId="0" fontId="2" fillId="3" borderId="12" xfId="0" applyFont="1" applyFill="1" applyBorder="1" applyAlignment="1">
      <alignment horizontal="left" indent="2"/>
    </xf>
    <xf numFmtId="0" fontId="2" fillId="3" borderId="6" xfId="0" applyFont="1" applyFill="1" applyBorder="1" applyAlignment="1">
      <alignment horizontal="left" indent="2"/>
    </xf>
    <xf numFmtId="0" fontId="2" fillId="3" borderId="23" xfId="0" applyFont="1" applyFill="1" applyBorder="1" applyAlignment="1">
      <alignment horizontal="left" indent="2"/>
    </xf>
    <xf numFmtId="0" fontId="2" fillId="3" borderId="16" xfId="0" applyFont="1" applyFill="1" applyBorder="1" applyAlignment="1">
      <alignment horizontal="left" indent="2"/>
    </xf>
    <xf numFmtId="0" fontId="2" fillId="3" borderId="10" xfId="0" applyFont="1" applyFill="1" applyBorder="1" applyAlignment="1">
      <alignment horizontal="left" indent="2"/>
    </xf>
    <xf numFmtId="0" fontId="2" fillId="3" borderId="11" xfId="0" applyFont="1" applyFill="1" applyBorder="1" applyAlignment="1">
      <alignment horizontal="left" indent="2"/>
    </xf>
    <xf numFmtId="0" fontId="2" fillId="3" borderId="2" xfId="0" applyFont="1" applyFill="1" applyBorder="1" applyAlignment="1">
      <alignment horizontal="left" indent="2"/>
    </xf>
    <xf numFmtId="0" fontId="2" fillId="3" borderId="15" xfId="0" applyFont="1" applyFill="1" applyBorder="1" applyAlignment="1">
      <alignment horizontal="left" indent="2"/>
    </xf>
    <xf numFmtId="0" fontId="6" fillId="0" borderId="0" xfId="0" applyFont="1" applyFill="1" applyBorder="1" applyAlignment="1"/>
    <xf numFmtId="0" fontId="6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/>
    </xf>
    <xf numFmtId="0" fontId="0" fillId="3" borderId="18" xfId="0" applyFont="1" applyFill="1" applyBorder="1" applyAlignment="1">
      <alignment horizontal="center"/>
    </xf>
    <xf numFmtId="0" fontId="0" fillId="3" borderId="50" xfId="0" applyFont="1" applyFill="1" applyBorder="1" applyAlignment="1">
      <alignment horizontal="center"/>
    </xf>
    <xf numFmtId="0" fontId="0" fillId="3" borderId="49" xfId="0" applyFont="1" applyFill="1" applyBorder="1" applyAlignment="1">
      <alignment horizontal="center" vertical="center" wrapText="1"/>
    </xf>
    <xf numFmtId="0" fontId="0" fillId="3" borderId="17" xfId="0" applyFont="1" applyFill="1" applyBorder="1" applyAlignment="1">
      <alignment horizontal="center" vertical="center" wrapText="1"/>
    </xf>
    <xf numFmtId="0" fontId="0" fillId="3" borderId="45" xfId="0" applyFont="1" applyFill="1" applyBorder="1" applyAlignment="1">
      <alignment horizontal="center" vertical="center" wrapText="1"/>
    </xf>
    <xf numFmtId="0" fontId="0" fillId="3" borderId="19" xfId="0" applyFont="1" applyFill="1" applyBorder="1" applyAlignment="1">
      <alignment horizontal="center" wrapText="1"/>
    </xf>
    <xf numFmtId="0" fontId="0" fillId="3" borderId="50" xfId="0" applyFont="1" applyFill="1" applyBorder="1" applyAlignment="1">
      <alignment horizontal="center" wrapText="1"/>
    </xf>
    <xf numFmtId="0" fontId="0" fillId="3" borderId="20" xfId="0" applyFont="1" applyFill="1" applyBorder="1" applyAlignment="1">
      <alignment horizontal="center" vertical="center" wrapText="1"/>
    </xf>
    <xf numFmtId="0" fontId="0" fillId="3" borderId="18" xfId="0" applyFont="1" applyFill="1" applyBorder="1" applyAlignment="1">
      <alignment horizontal="center" wrapText="1"/>
    </xf>
    <xf numFmtId="164" fontId="0" fillId="3" borderId="9" xfId="0" applyNumberFormat="1" applyFont="1" applyFill="1" applyBorder="1" applyAlignment="1">
      <alignment horizontal="center" vertical="center" wrapText="1"/>
    </xf>
    <xf numFmtId="164" fontId="0" fillId="3" borderId="37" xfId="0" applyNumberFormat="1" applyFont="1" applyFill="1" applyBorder="1" applyAlignment="1">
      <alignment horizontal="center" vertical="center" wrapText="1"/>
    </xf>
    <xf numFmtId="0" fontId="0" fillId="3" borderId="17" xfId="0" applyFill="1" applyBorder="1" applyAlignment="1">
      <alignment vertical="center" wrapText="1"/>
    </xf>
    <xf numFmtId="0" fontId="0" fillId="3" borderId="45" xfId="0" applyFill="1" applyBorder="1" applyAlignment="1">
      <alignment vertical="center" wrapText="1"/>
    </xf>
    <xf numFmtId="0" fontId="0" fillId="3" borderId="18" xfId="0" applyFill="1" applyBorder="1" applyAlignment="1">
      <alignment horizontal="center" wrapText="1"/>
    </xf>
    <xf numFmtId="0" fontId="0" fillId="3" borderId="50" xfId="0" applyFill="1" applyBorder="1" applyAlignment="1">
      <alignment horizontal="center" wrapText="1"/>
    </xf>
    <xf numFmtId="164" fontId="0" fillId="3" borderId="17" xfId="0" applyNumberFormat="1" applyFont="1" applyFill="1" applyBorder="1" applyAlignment="1">
      <alignment horizontal="center" vertical="center" wrapText="1"/>
    </xf>
    <xf numFmtId="164" fontId="0" fillId="3" borderId="45" xfId="0" applyNumberFormat="1" applyFont="1" applyFill="1" applyBorder="1" applyAlignment="1">
      <alignment horizontal="center" vertical="center" wrapText="1"/>
    </xf>
    <xf numFmtId="0" fontId="0" fillId="3" borderId="17" xfId="0" applyFill="1" applyBorder="1" applyAlignment="1">
      <alignment horizontal="center" vertical="center" wrapText="1"/>
    </xf>
    <xf numFmtId="0" fontId="0" fillId="3" borderId="45" xfId="0" applyFill="1" applyBorder="1" applyAlignment="1">
      <alignment horizontal="center" vertical="center" wrapText="1"/>
    </xf>
    <xf numFmtId="164" fontId="0" fillId="3" borderId="18" xfId="0" applyNumberFormat="1" applyFont="1" applyFill="1" applyBorder="1" applyAlignment="1">
      <alignment horizontal="center" vertical="center" wrapText="1"/>
    </xf>
    <xf numFmtId="164" fontId="0" fillId="3" borderId="50" xfId="0" applyNumberFormat="1" applyFont="1" applyFill="1" applyBorder="1" applyAlignment="1">
      <alignment horizontal="center" vertical="center" wrapText="1"/>
    </xf>
    <xf numFmtId="164" fontId="0" fillId="3" borderId="49" xfId="0" applyNumberFormat="1" applyFont="1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wrapText="1"/>
    </xf>
    <xf numFmtId="0" fontId="0" fillId="3" borderId="37" xfId="0" applyFont="1" applyFill="1" applyBorder="1" applyAlignment="1">
      <alignment horizontal="center" wrapText="1"/>
    </xf>
    <xf numFmtId="0" fontId="0" fillId="3" borderId="45" xfId="0" applyFont="1" applyFill="1" applyBorder="1" applyAlignment="1">
      <alignment vertical="center" wrapText="1"/>
    </xf>
    <xf numFmtId="0" fontId="0" fillId="3" borderId="18" xfId="0" applyFont="1" applyFill="1" applyBorder="1" applyAlignment="1">
      <alignment horizontal="center" vertical="center" wrapText="1"/>
    </xf>
    <xf numFmtId="0" fontId="0" fillId="3" borderId="50" xfId="0" applyFont="1" applyFill="1" applyBorder="1" applyAlignment="1">
      <alignment horizontal="center" vertical="center" wrapText="1"/>
    </xf>
    <xf numFmtId="0" fontId="0" fillId="3" borderId="49" xfId="0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left"/>
    </xf>
    <xf numFmtId="0" fontId="2" fillId="3" borderId="13" xfId="0" applyFont="1" applyFill="1" applyBorder="1" applyAlignment="1">
      <alignment horizontal="left"/>
    </xf>
    <xf numFmtId="0" fontId="2" fillId="3" borderId="10" xfId="0" applyFont="1" applyFill="1" applyBorder="1" applyAlignment="1">
      <alignment horizontal="left"/>
    </xf>
    <xf numFmtId="0" fontId="2" fillId="3" borderId="62" xfId="0" applyFont="1" applyFill="1" applyBorder="1" applyAlignment="1">
      <alignment horizontal="left"/>
    </xf>
    <xf numFmtId="0" fontId="2" fillId="3" borderId="61" xfId="0" applyFont="1" applyFill="1" applyBorder="1" applyAlignment="1">
      <alignment horizontal="left"/>
    </xf>
    <xf numFmtId="0" fontId="2" fillId="3" borderId="60" xfId="0" applyFont="1" applyFill="1" applyBorder="1" applyAlignment="1">
      <alignment horizontal="left"/>
    </xf>
    <xf numFmtId="164" fontId="0" fillId="3" borderId="17" xfId="0" applyNumberFormat="1" applyFont="1" applyFill="1" applyBorder="1" applyAlignment="1">
      <alignment horizontal="right"/>
    </xf>
    <xf numFmtId="164" fontId="0" fillId="3" borderId="45" xfId="0" applyNumberFormat="1" applyFont="1" applyFill="1" applyBorder="1" applyAlignment="1">
      <alignment horizontal="right"/>
    </xf>
    <xf numFmtId="0" fontId="0" fillId="3" borderId="17" xfId="0" applyFont="1" applyFill="1" applyBorder="1" applyAlignment="1">
      <alignment horizontal="left" vertical="center" wrapText="1"/>
    </xf>
    <xf numFmtId="0" fontId="0" fillId="3" borderId="45" xfId="0" applyFont="1" applyFill="1" applyBorder="1" applyAlignment="1">
      <alignment horizontal="left" vertical="center" wrapText="1"/>
    </xf>
    <xf numFmtId="0" fontId="0" fillId="3" borderId="17" xfId="0" applyFont="1" applyFill="1" applyBorder="1" applyAlignment="1">
      <alignment vertical="center" wrapText="1"/>
    </xf>
    <xf numFmtId="0" fontId="0" fillId="3" borderId="49" xfId="0" applyFill="1" applyBorder="1" applyAlignment="1">
      <alignment horizontal="left" vertical="center" wrapText="1"/>
    </xf>
    <xf numFmtId="0" fontId="0" fillId="3" borderId="17" xfId="0" applyFill="1" applyBorder="1" applyAlignment="1">
      <alignment horizontal="left" vertical="center" wrapText="1"/>
    </xf>
    <xf numFmtId="0" fontId="0" fillId="3" borderId="45" xfId="0" applyFill="1" applyBorder="1" applyAlignment="1">
      <alignment horizontal="left" vertical="center" wrapText="1"/>
    </xf>
    <xf numFmtId="0" fontId="0" fillId="0" borderId="0" xfId="0" applyFill="1" applyBorder="1" applyAlignment="1">
      <alignment wrapText="1"/>
    </xf>
    <xf numFmtId="0" fontId="1" fillId="4" borderId="4" xfId="0" applyFont="1" applyFill="1" applyBorder="1" applyAlignment="1">
      <alignment wrapText="1"/>
    </xf>
    <xf numFmtId="0" fontId="0" fillId="4" borderId="14" xfId="0" applyFont="1" applyFill="1" applyBorder="1" applyAlignment="1">
      <alignment wrapText="1"/>
    </xf>
    <xf numFmtId="0" fontId="2" fillId="2" borderId="5" xfId="0" applyFont="1" applyFill="1" applyBorder="1" applyAlignment="1">
      <alignment wrapText="1"/>
    </xf>
    <xf numFmtId="0" fontId="0" fillId="2" borderId="13" xfId="0" applyFont="1" applyFill="1" applyBorder="1" applyAlignment="1">
      <alignment wrapText="1"/>
    </xf>
    <xf numFmtId="0" fontId="2" fillId="2" borderId="4" xfId="0" applyFont="1" applyFill="1" applyBorder="1" applyAlignment="1">
      <alignment horizontal="center" wrapText="1"/>
    </xf>
    <xf numFmtId="0" fontId="0" fillId="2" borderId="14" xfId="0" applyFont="1" applyFill="1" applyBorder="1" applyAlignment="1">
      <alignment horizontal="center" wrapText="1"/>
    </xf>
    <xf numFmtId="0" fontId="0" fillId="2" borderId="8" xfId="0" applyFont="1" applyFill="1" applyBorder="1" applyAlignment="1">
      <alignment horizontal="center" wrapText="1"/>
    </xf>
    <xf numFmtId="0" fontId="2" fillId="2" borderId="26" xfId="0" applyNumberFormat="1" applyFont="1" applyFill="1" applyBorder="1" applyAlignment="1">
      <alignment horizontal="left" wrapText="1"/>
    </xf>
    <xf numFmtId="0" fontId="2" fillId="2" borderId="27" xfId="0" applyNumberFormat="1" applyFont="1" applyFill="1" applyBorder="1" applyAlignment="1">
      <alignment horizontal="left" wrapText="1"/>
    </xf>
    <xf numFmtId="0" fontId="1" fillId="0" borderId="2" xfId="0" applyFont="1" applyFill="1" applyBorder="1" applyAlignment="1">
      <alignment wrapText="1"/>
    </xf>
    <xf numFmtId="0" fontId="2" fillId="2" borderId="26" xfId="0" applyFont="1" applyFill="1" applyBorder="1" applyAlignment="1">
      <alignment vertical="center"/>
    </xf>
    <xf numFmtId="0" fontId="2" fillId="2" borderId="27" xfId="0" applyFont="1" applyFill="1" applyBorder="1" applyAlignment="1">
      <alignment vertical="center"/>
    </xf>
    <xf numFmtId="164" fontId="0" fillId="3" borderId="19" xfId="0" applyNumberFormat="1" applyFont="1" applyFill="1" applyBorder="1" applyAlignment="1">
      <alignment horizontal="center" vertical="center" wrapText="1"/>
    </xf>
    <xf numFmtId="0" fontId="0" fillId="3" borderId="30" xfId="0" applyFont="1" applyFill="1" applyBorder="1" applyAlignment="1">
      <alignment horizontal="center" vertical="center" wrapText="1"/>
    </xf>
    <xf numFmtId="0" fontId="0" fillId="3" borderId="8" xfId="0" applyFont="1" applyFill="1" applyBorder="1" applyAlignment="1">
      <alignment horizontal="center" wrapText="1"/>
    </xf>
    <xf numFmtId="0" fontId="0" fillId="3" borderId="9" xfId="0" applyFont="1" applyFill="1" applyBorder="1" applyAlignment="1">
      <alignment horizontal="center" wrapText="1"/>
    </xf>
    <xf numFmtId="0" fontId="0" fillId="3" borderId="9" xfId="0" applyFont="1" applyFill="1" applyBorder="1" applyAlignment="1">
      <alignment horizontal="center" vertical="center" wrapText="1"/>
    </xf>
    <xf numFmtId="0" fontId="0" fillId="3" borderId="3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2" borderId="26" xfId="0" applyFont="1" applyFill="1" applyBorder="1" applyAlignment="1">
      <alignment horizontal="left"/>
    </xf>
    <xf numFmtId="0" fontId="0" fillId="2" borderId="27" xfId="0" applyFont="1" applyFill="1" applyBorder="1" applyAlignment="1">
      <alignment horizontal="left"/>
    </xf>
    <xf numFmtId="165" fontId="0" fillId="0" borderId="0" xfId="0" applyNumberFormat="1" applyFont="1" applyFill="1" applyBorder="1" applyAlignment="1">
      <alignment wrapText="1"/>
    </xf>
    <xf numFmtId="0" fontId="0" fillId="3" borderId="9" xfId="0" applyFont="1" applyFill="1" applyBorder="1" applyAlignment="1">
      <alignment horizontal="center"/>
    </xf>
    <xf numFmtId="0" fontId="0" fillId="3" borderId="37" xfId="0" applyFont="1" applyFill="1" applyBorder="1" applyAlignment="1">
      <alignment horizontal="center"/>
    </xf>
    <xf numFmtId="0" fontId="0" fillId="3" borderId="48" xfId="0" applyFont="1" applyFill="1" applyBorder="1" applyAlignment="1">
      <alignment horizontal="center" wrapText="1"/>
    </xf>
  </cellXfs>
  <cellStyles count="1">
    <cellStyle name="Navadno" xfId="0" builtinId="0"/>
  </cellStyles>
  <dxfs count="0"/>
  <tableStyles count="0" defaultTableStyle="TableStyleMedium9" defaultPivotStyle="PivotStyleLight16"/>
  <colors>
    <mruColors>
      <color rgb="FFF5FBBD"/>
      <color rgb="FFED9BE7"/>
      <color rgb="FFDE42D3"/>
      <color rgb="FF00CC00"/>
      <color rgb="FF00FF00"/>
      <color rgb="FFEEF4E4"/>
      <color rgb="FFFBFDE3"/>
      <color rgb="FF02AE2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pageSetUpPr fitToPage="1"/>
  </sheetPr>
  <dimension ref="A1:AG172"/>
  <sheetViews>
    <sheetView tabSelected="1" view="pageBreakPreview" topLeftCell="A133" zoomScale="70" zoomScaleNormal="70" zoomScaleSheetLayoutView="70" workbookViewId="0">
      <selection activeCell="M152" sqref="M152"/>
    </sheetView>
  </sheetViews>
  <sheetFormatPr defaultRowHeight="12.75" x14ac:dyDescent="0.2"/>
  <cols>
    <col min="1" max="1" width="19.140625" style="43" customWidth="1"/>
    <col min="2" max="2" width="18.5703125" style="4" bestFit="1" customWidth="1"/>
    <col min="3" max="3" width="28.85546875" style="5" bestFit="1" customWidth="1"/>
    <col min="4" max="4" width="20" style="49" bestFit="1" customWidth="1"/>
    <col min="5" max="5" width="18.5703125" style="6" customWidth="1"/>
    <col min="6" max="6" width="15.7109375" style="5" customWidth="1"/>
    <col min="7" max="7" width="20.7109375" style="7" customWidth="1"/>
    <col min="8" max="8" width="18.5703125" style="11" customWidth="1"/>
    <col min="9" max="9" width="40.7109375" style="8" customWidth="1"/>
    <col min="10" max="10" width="11.42578125" style="23" customWidth="1"/>
    <col min="11" max="11" width="13.5703125" style="4" customWidth="1"/>
    <col min="12" max="16384" width="9.140625" style="4"/>
  </cols>
  <sheetData>
    <row r="1" spans="1:33" s="3" customFormat="1" ht="18" customHeight="1" x14ac:dyDescent="0.25">
      <c r="A1" s="591" t="s">
        <v>629</v>
      </c>
      <c r="B1" s="592"/>
      <c r="C1" s="592"/>
      <c r="D1" s="592"/>
      <c r="E1" s="592"/>
      <c r="F1" s="592"/>
      <c r="G1" s="592"/>
      <c r="H1" s="592"/>
      <c r="I1" s="592"/>
      <c r="J1" s="537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33" s="3" customFormat="1" ht="19.5" customHeight="1" x14ac:dyDescent="0.25">
      <c r="A2" s="61"/>
      <c r="B2" s="55"/>
      <c r="C2" s="55"/>
      <c r="D2" s="55"/>
      <c r="E2" s="55"/>
      <c r="F2" s="55"/>
      <c r="G2" s="55"/>
      <c r="H2" s="55"/>
      <c r="I2" s="55"/>
      <c r="J2" s="55"/>
      <c r="K2" s="6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</row>
    <row r="3" spans="1:33" x14ac:dyDescent="0.2">
      <c r="A3" s="63"/>
      <c r="B3" s="2"/>
      <c r="C3" s="24"/>
      <c r="D3" s="44"/>
      <c r="E3" s="9"/>
      <c r="F3" s="24"/>
      <c r="G3" s="25"/>
      <c r="H3" s="9"/>
      <c r="I3" s="26"/>
      <c r="J3" s="38"/>
      <c r="K3" s="2"/>
    </row>
    <row r="4" spans="1:33" ht="13.5" thickBot="1" x14ac:dyDescent="0.25">
      <c r="A4" s="83" t="s">
        <v>0</v>
      </c>
      <c r="B4" s="59"/>
      <c r="C4" s="12"/>
      <c r="D4" s="58"/>
      <c r="E4" s="59"/>
      <c r="F4" s="12"/>
      <c r="G4" s="36"/>
      <c r="H4" s="59"/>
      <c r="I4" s="35"/>
      <c r="J4" s="286"/>
      <c r="K4" s="13"/>
      <c r="L4" s="13"/>
    </row>
    <row r="5" spans="1:33" ht="39" thickBot="1" x14ac:dyDescent="0.25">
      <c r="A5" s="76" t="s">
        <v>42</v>
      </c>
      <c r="B5" s="77" t="s">
        <v>14</v>
      </c>
      <c r="C5" s="78" t="s">
        <v>71</v>
      </c>
      <c r="D5" s="79" t="s">
        <v>15</v>
      </c>
      <c r="E5" s="80" t="s">
        <v>2</v>
      </c>
      <c r="F5" s="81" t="s">
        <v>16</v>
      </c>
      <c r="G5" s="81" t="s">
        <v>3</v>
      </c>
      <c r="H5" s="81" t="s">
        <v>17</v>
      </c>
      <c r="I5" s="82" t="s">
        <v>4</v>
      </c>
      <c r="J5" s="538"/>
      <c r="K5" s="28"/>
      <c r="L5" s="13"/>
    </row>
    <row r="6" spans="1:33" customFormat="1" ht="12.75" customHeight="1" x14ac:dyDescent="0.2">
      <c r="A6" s="94" t="s">
        <v>31</v>
      </c>
      <c r="B6" s="95" t="s">
        <v>8</v>
      </c>
      <c r="C6" s="96" t="s">
        <v>74</v>
      </c>
      <c r="D6" s="97">
        <v>1131</v>
      </c>
      <c r="E6" s="98" t="s">
        <v>6</v>
      </c>
      <c r="F6" s="99">
        <v>42.45</v>
      </c>
      <c r="G6" s="100">
        <f t="shared" ref="G6:G68" si="0">D6*F6</f>
        <v>48010.950000000004</v>
      </c>
      <c r="H6" s="571" t="s">
        <v>20</v>
      </c>
      <c r="I6" s="575" t="s">
        <v>23</v>
      </c>
      <c r="J6" s="566"/>
      <c r="K6" s="440"/>
      <c r="L6" s="13" t="s">
        <v>81</v>
      </c>
    </row>
    <row r="7" spans="1:33" x14ac:dyDescent="0.2">
      <c r="A7" s="94"/>
      <c r="B7" s="101" t="s">
        <v>9</v>
      </c>
      <c r="C7" s="102" t="s">
        <v>74</v>
      </c>
      <c r="D7" s="103">
        <v>37</v>
      </c>
      <c r="E7" s="104" t="s">
        <v>6</v>
      </c>
      <c r="F7" s="105">
        <v>42.45</v>
      </c>
      <c r="G7" s="67">
        <f t="shared" si="0"/>
        <v>1570.65</v>
      </c>
      <c r="H7" s="571"/>
      <c r="I7" s="575"/>
      <c r="J7" s="566"/>
      <c r="K7" s="440"/>
      <c r="L7" s="13" t="s">
        <v>81</v>
      </c>
    </row>
    <row r="8" spans="1:33" x14ac:dyDescent="0.2">
      <c r="A8" s="106"/>
      <c r="B8" s="107" t="s">
        <v>10</v>
      </c>
      <c r="C8" s="108" t="s">
        <v>74</v>
      </c>
      <c r="D8" s="109">
        <v>236</v>
      </c>
      <c r="E8" s="110" t="s">
        <v>6</v>
      </c>
      <c r="F8" s="111">
        <v>42.45</v>
      </c>
      <c r="G8" s="112">
        <f t="shared" si="0"/>
        <v>10018.200000000001</v>
      </c>
      <c r="H8" s="572"/>
      <c r="I8" s="576"/>
      <c r="J8" s="566"/>
      <c r="K8" s="440"/>
      <c r="L8" s="13" t="s">
        <v>81</v>
      </c>
    </row>
    <row r="9" spans="1:33" ht="13.5" customHeight="1" x14ac:dyDescent="0.2">
      <c r="A9" s="94"/>
      <c r="B9" s="121" t="s">
        <v>45</v>
      </c>
      <c r="C9" s="102" t="s">
        <v>73</v>
      </c>
      <c r="D9" s="103">
        <v>1947</v>
      </c>
      <c r="E9" s="104" t="s">
        <v>41</v>
      </c>
      <c r="F9" s="105">
        <v>35</v>
      </c>
      <c r="G9" s="67">
        <f t="shared" si="0"/>
        <v>68145</v>
      </c>
      <c r="H9" s="589" t="s">
        <v>49</v>
      </c>
      <c r="I9" s="587" t="s">
        <v>51</v>
      </c>
      <c r="J9" s="593"/>
      <c r="K9" s="440"/>
      <c r="L9" s="13" t="s">
        <v>81</v>
      </c>
    </row>
    <row r="10" spans="1:33" ht="27" customHeight="1" x14ac:dyDescent="0.2">
      <c r="A10" s="441"/>
      <c r="B10" s="101" t="s">
        <v>40</v>
      </c>
      <c r="C10" s="102" t="s">
        <v>73</v>
      </c>
      <c r="D10" s="103">
        <v>1064</v>
      </c>
      <c r="E10" s="104" t="s">
        <v>41</v>
      </c>
      <c r="F10" s="105">
        <v>35</v>
      </c>
      <c r="G10" s="67">
        <f t="shared" si="0"/>
        <v>37240</v>
      </c>
      <c r="H10" s="589"/>
      <c r="I10" s="587"/>
      <c r="J10" s="593"/>
      <c r="K10" s="440"/>
      <c r="L10" s="13" t="s">
        <v>81</v>
      </c>
    </row>
    <row r="11" spans="1:33" x14ac:dyDescent="0.2">
      <c r="A11" s="94"/>
      <c r="B11" s="122" t="s">
        <v>46</v>
      </c>
      <c r="C11" s="108" t="s">
        <v>73</v>
      </c>
      <c r="D11" s="109">
        <v>133</v>
      </c>
      <c r="E11" s="110" t="s">
        <v>41</v>
      </c>
      <c r="F11" s="111">
        <v>35</v>
      </c>
      <c r="G11" s="112">
        <f t="shared" si="0"/>
        <v>4655</v>
      </c>
      <c r="H11" s="590"/>
      <c r="I11" s="588"/>
      <c r="J11" s="593"/>
      <c r="K11" s="440"/>
      <c r="L11" s="13" t="s">
        <v>81</v>
      </c>
    </row>
    <row r="12" spans="1:33" x14ac:dyDescent="0.2">
      <c r="A12" s="94"/>
      <c r="B12" s="123" t="s">
        <v>55</v>
      </c>
      <c r="C12" s="102" t="s">
        <v>74</v>
      </c>
      <c r="D12" s="103">
        <v>14</v>
      </c>
      <c r="E12" s="104" t="s">
        <v>6</v>
      </c>
      <c r="F12" s="105">
        <v>42.45</v>
      </c>
      <c r="G12" s="67">
        <f t="shared" si="0"/>
        <v>594.30000000000007</v>
      </c>
      <c r="H12" s="594" t="s">
        <v>19</v>
      </c>
      <c r="I12" s="587" t="s">
        <v>57</v>
      </c>
      <c r="J12" s="593"/>
      <c r="K12" s="440"/>
      <c r="L12" s="13" t="s">
        <v>81</v>
      </c>
    </row>
    <row r="13" spans="1:33" x14ac:dyDescent="0.2">
      <c r="A13" s="94"/>
      <c r="B13" s="124" t="s">
        <v>56</v>
      </c>
      <c r="C13" s="108" t="s">
        <v>74</v>
      </c>
      <c r="D13" s="109">
        <v>8</v>
      </c>
      <c r="E13" s="110" t="s">
        <v>6</v>
      </c>
      <c r="F13" s="111">
        <v>42.45</v>
      </c>
      <c r="G13" s="112">
        <f t="shared" si="0"/>
        <v>339.6</v>
      </c>
      <c r="H13" s="595"/>
      <c r="I13" s="588"/>
      <c r="J13" s="593"/>
      <c r="K13" s="440"/>
      <c r="L13" s="13" t="s">
        <v>81</v>
      </c>
    </row>
    <row r="14" spans="1:33" ht="38.25" x14ac:dyDescent="0.2">
      <c r="A14" s="94"/>
      <c r="B14" s="125" t="s">
        <v>58</v>
      </c>
      <c r="C14" s="115" t="s">
        <v>74</v>
      </c>
      <c r="D14" s="116">
        <v>165</v>
      </c>
      <c r="E14" s="117" t="s">
        <v>6</v>
      </c>
      <c r="F14" s="118">
        <v>42.45</v>
      </c>
      <c r="G14" s="119">
        <f t="shared" si="0"/>
        <v>7004.2500000000009</v>
      </c>
      <c r="H14" s="126" t="s">
        <v>19</v>
      </c>
      <c r="I14" s="555" t="s">
        <v>63</v>
      </c>
      <c r="J14" s="539"/>
      <c r="K14" s="440"/>
      <c r="L14" s="13" t="s">
        <v>81</v>
      </c>
    </row>
    <row r="15" spans="1:33" ht="25.5" x14ac:dyDescent="0.2">
      <c r="A15" s="94"/>
      <c r="B15" s="508" t="str">
        <f>"17/6"</f>
        <v>17/6</v>
      </c>
      <c r="C15" s="139" t="s">
        <v>72</v>
      </c>
      <c r="D15" s="116">
        <v>178</v>
      </c>
      <c r="E15" s="140" t="s">
        <v>295</v>
      </c>
      <c r="F15" s="118">
        <v>25</v>
      </c>
      <c r="G15" s="119">
        <f t="shared" si="0"/>
        <v>4450</v>
      </c>
      <c r="H15" s="120" t="s">
        <v>19</v>
      </c>
      <c r="I15" s="555" t="s">
        <v>296</v>
      </c>
      <c r="J15" s="458"/>
      <c r="K15" s="440"/>
      <c r="L15" s="13" t="s">
        <v>81</v>
      </c>
    </row>
    <row r="16" spans="1:33" ht="25.5" x14ac:dyDescent="0.2">
      <c r="A16" s="94"/>
      <c r="B16" s="114" t="s">
        <v>442</v>
      </c>
      <c r="C16" s="139" t="s">
        <v>74</v>
      </c>
      <c r="D16" s="116">
        <v>29</v>
      </c>
      <c r="E16" s="140" t="s">
        <v>6</v>
      </c>
      <c r="F16" s="118">
        <v>21.4</v>
      </c>
      <c r="G16" s="119">
        <f t="shared" si="0"/>
        <v>620.59999999999991</v>
      </c>
      <c r="H16" s="120" t="s">
        <v>19</v>
      </c>
      <c r="I16" s="555" t="s">
        <v>443</v>
      </c>
      <c r="J16" s="458"/>
      <c r="K16" s="440"/>
      <c r="L16" s="13" t="s">
        <v>81</v>
      </c>
    </row>
    <row r="17" spans="1:12" x14ac:dyDescent="0.2">
      <c r="A17" s="94"/>
      <c r="B17" s="101" t="s">
        <v>444</v>
      </c>
      <c r="C17" s="135" t="s">
        <v>73</v>
      </c>
      <c r="D17" s="103">
        <v>1117</v>
      </c>
      <c r="E17" s="377" t="s">
        <v>446</v>
      </c>
      <c r="F17" s="105">
        <v>12.5</v>
      </c>
      <c r="G17" s="67">
        <f t="shared" si="0"/>
        <v>13962.5</v>
      </c>
      <c r="H17" s="379" t="s">
        <v>49</v>
      </c>
      <c r="I17" s="587" t="s">
        <v>580</v>
      </c>
      <c r="J17" s="579"/>
      <c r="K17" s="440"/>
      <c r="L17" s="13" t="s">
        <v>81</v>
      </c>
    </row>
    <row r="18" spans="1:12" ht="38.25" x14ac:dyDescent="0.2">
      <c r="A18" s="94"/>
      <c r="B18" s="107" t="s">
        <v>445</v>
      </c>
      <c r="C18" s="137" t="s">
        <v>447</v>
      </c>
      <c r="D18" s="109">
        <v>943</v>
      </c>
      <c r="E18" s="378" t="s">
        <v>446</v>
      </c>
      <c r="F18" s="111">
        <v>12.5</v>
      </c>
      <c r="G18" s="112">
        <f t="shared" si="0"/>
        <v>11787.5</v>
      </c>
      <c r="H18" s="380" t="s">
        <v>49</v>
      </c>
      <c r="I18" s="588"/>
      <c r="J18" s="579"/>
      <c r="K18" s="440"/>
      <c r="L18" s="13" t="s">
        <v>81</v>
      </c>
    </row>
    <row r="19" spans="1:12" ht="25.5" x14ac:dyDescent="0.2">
      <c r="A19" s="94"/>
      <c r="B19" s="101" t="s">
        <v>585</v>
      </c>
      <c r="C19" s="135" t="s">
        <v>72</v>
      </c>
      <c r="D19" s="103">
        <v>23</v>
      </c>
      <c r="E19" s="377" t="s">
        <v>7</v>
      </c>
      <c r="F19" s="105">
        <v>2.54</v>
      </c>
      <c r="G19" s="67">
        <f t="shared" si="0"/>
        <v>58.42</v>
      </c>
      <c r="H19" s="589" t="s">
        <v>19</v>
      </c>
      <c r="I19" s="587" t="s">
        <v>596</v>
      </c>
      <c r="J19" s="579"/>
      <c r="K19" s="440"/>
      <c r="L19" s="13" t="s">
        <v>82</v>
      </c>
    </row>
    <row r="20" spans="1:12" ht="25.5" x14ac:dyDescent="0.2">
      <c r="A20" s="94"/>
      <c r="B20" s="101" t="s">
        <v>586</v>
      </c>
      <c r="C20" s="135" t="s">
        <v>72</v>
      </c>
      <c r="D20" s="103">
        <v>186</v>
      </c>
      <c r="E20" s="377" t="s">
        <v>216</v>
      </c>
      <c r="F20" s="105">
        <v>7.35</v>
      </c>
      <c r="G20" s="67">
        <f t="shared" si="0"/>
        <v>1367.1</v>
      </c>
      <c r="H20" s="589"/>
      <c r="I20" s="587"/>
      <c r="J20" s="579"/>
      <c r="K20" s="440"/>
      <c r="L20" s="13" t="s">
        <v>82</v>
      </c>
    </row>
    <row r="21" spans="1:12" ht="25.5" x14ac:dyDescent="0.2">
      <c r="A21" s="94"/>
      <c r="B21" s="101" t="s">
        <v>587</v>
      </c>
      <c r="C21" s="135" t="s">
        <v>210</v>
      </c>
      <c r="D21" s="103">
        <v>70</v>
      </c>
      <c r="E21" s="377" t="s">
        <v>7</v>
      </c>
      <c r="F21" s="105">
        <v>2.54</v>
      </c>
      <c r="G21" s="67">
        <f t="shared" si="0"/>
        <v>177.8</v>
      </c>
      <c r="H21" s="589"/>
      <c r="I21" s="587"/>
      <c r="J21" s="579"/>
      <c r="K21" s="440"/>
      <c r="L21" s="13" t="s">
        <v>82</v>
      </c>
    </row>
    <row r="22" spans="1:12" ht="25.5" x14ac:dyDescent="0.2">
      <c r="A22" s="94"/>
      <c r="B22" s="107">
        <v>989</v>
      </c>
      <c r="C22" s="137" t="s">
        <v>427</v>
      </c>
      <c r="D22" s="109">
        <v>352</v>
      </c>
      <c r="E22" s="378" t="s">
        <v>216</v>
      </c>
      <c r="F22" s="111">
        <v>7.35</v>
      </c>
      <c r="G22" s="112">
        <f t="shared" si="0"/>
        <v>2587.1999999999998</v>
      </c>
      <c r="H22" s="590"/>
      <c r="I22" s="588"/>
      <c r="J22" s="579"/>
      <c r="K22" s="440"/>
      <c r="L22" s="13" t="s">
        <v>82</v>
      </c>
    </row>
    <row r="23" spans="1:12" ht="25.5" x14ac:dyDescent="0.2">
      <c r="A23" s="94"/>
      <c r="B23" s="114" t="s">
        <v>479</v>
      </c>
      <c r="C23" s="139" t="s">
        <v>74</v>
      </c>
      <c r="D23" s="116">
        <v>142</v>
      </c>
      <c r="E23" s="140" t="s">
        <v>6</v>
      </c>
      <c r="F23" s="118">
        <v>42.45</v>
      </c>
      <c r="G23" s="119">
        <f t="shared" si="0"/>
        <v>6027.9000000000005</v>
      </c>
      <c r="H23" s="120" t="s">
        <v>19</v>
      </c>
      <c r="I23" s="555" t="s">
        <v>480</v>
      </c>
      <c r="J23" s="458"/>
      <c r="K23" s="440"/>
      <c r="L23" s="13" t="s">
        <v>81</v>
      </c>
    </row>
    <row r="24" spans="1:12" ht="25.5" x14ac:dyDescent="0.2">
      <c r="A24" s="94"/>
      <c r="B24" s="114" t="s">
        <v>494</v>
      </c>
      <c r="C24" s="139" t="s">
        <v>72</v>
      </c>
      <c r="D24" s="116">
        <v>79</v>
      </c>
      <c r="E24" s="140" t="s">
        <v>6</v>
      </c>
      <c r="F24" s="118">
        <v>21.4</v>
      </c>
      <c r="G24" s="119">
        <f t="shared" si="0"/>
        <v>1690.6</v>
      </c>
      <c r="H24" s="120" t="s">
        <v>19</v>
      </c>
      <c r="I24" s="555" t="s">
        <v>25</v>
      </c>
      <c r="J24" s="458"/>
      <c r="K24" s="442"/>
      <c r="L24" s="13" t="s">
        <v>81</v>
      </c>
    </row>
    <row r="25" spans="1:12" ht="25.5" x14ac:dyDescent="0.2">
      <c r="A25" s="94"/>
      <c r="B25" s="114" t="s">
        <v>495</v>
      </c>
      <c r="C25" s="139" t="s">
        <v>72</v>
      </c>
      <c r="D25" s="116">
        <v>135</v>
      </c>
      <c r="E25" s="140" t="s">
        <v>6</v>
      </c>
      <c r="F25" s="118">
        <v>21.4</v>
      </c>
      <c r="G25" s="119">
        <f t="shared" si="0"/>
        <v>2889</v>
      </c>
      <c r="H25" s="120" t="s">
        <v>19</v>
      </c>
      <c r="I25" s="555" t="s">
        <v>25</v>
      </c>
      <c r="J25" s="458"/>
      <c r="K25" s="442"/>
      <c r="L25" s="13" t="s">
        <v>81</v>
      </c>
    </row>
    <row r="26" spans="1:12" ht="25.5" x14ac:dyDescent="0.2">
      <c r="A26" s="94"/>
      <c r="B26" s="114" t="s">
        <v>496</v>
      </c>
      <c r="C26" s="139" t="s">
        <v>72</v>
      </c>
      <c r="D26" s="116">
        <v>88</v>
      </c>
      <c r="E26" s="140" t="s">
        <v>6</v>
      </c>
      <c r="F26" s="118">
        <v>21.4</v>
      </c>
      <c r="G26" s="119">
        <f t="shared" si="0"/>
        <v>1883.1999999999998</v>
      </c>
      <c r="H26" s="120" t="s">
        <v>19</v>
      </c>
      <c r="I26" s="555" t="s">
        <v>25</v>
      </c>
      <c r="J26" s="458"/>
      <c r="K26" s="442"/>
      <c r="L26" s="13" t="s">
        <v>81</v>
      </c>
    </row>
    <row r="27" spans="1:12" ht="25.5" x14ac:dyDescent="0.2">
      <c r="A27" s="94"/>
      <c r="B27" s="114" t="s">
        <v>497</v>
      </c>
      <c r="C27" s="139" t="s">
        <v>72</v>
      </c>
      <c r="D27" s="116">
        <v>79</v>
      </c>
      <c r="E27" s="140" t="s">
        <v>6</v>
      </c>
      <c r="F27" s="118">
        <v>21.4</v>
      </c>
      <c r="G27" s="119">
        <f t="shared" si="0"/>
        <v>1690.6</v>
      </c>
      <c r="H27" s="120" t="s">
        <v>19</v>
      </c>
      <c r="I27" s="555" t="s">
        <v>25</v>
      </c>
      <c r="J27" s="458"/>
      <c r="K27" s="442"/>
      <c r="L27" s="13" t="s">
        <v>81</v>
      </c>
    </row>
    <row r="28" spans="1:12" ht="25.5" x14ac:dyDescent="0.2">
      <c r="A28" s="94"/>
      <c r="B28" s="114" t="s">
        <v>498</v>
      </c>
      <c r="C28" s="139" t="s">
        <v>72</v>
      </c>
      <c r="D28" s="116">
        <v>56</v>
      </c>
      <c r="E28" s="140" t="s">
        <v>6</v>
      </c>
      <c r="F28" s="118">
        <v>21.4</v>
      </c>
      <c r="G28" s="119">
        <f t="shared" si="0"/>
        <v>1198.3999999999999</v>
      </c>
      <c r="H28" s="120" t="s">
        <v>19</v>
      </c>
      <c r="I28" s="555" t="s">
        <v>25</v>
      </c>
      <c r="J28" s="458"/>
      <c r="K28" s="442"/>
      <c r="L28" s="13" t="s">
        <v>81</v>
      </c>
    </row>
    <row r="29" spans="1:12" ht="25.5" x14ac:dyDescent="0.2">
      <c r="A29" s="94"/>
      <c r="B29" s="101" t="s">
        <v>499</v>
      </c>
      <c r="C29" s="135" t="s">
        <v>72</v>
      </c>
      <c r="D29" s="103">
        <v>65</v>
      </c>
      <c r="E29" s="377" t="s">
        <v>6</v>
      </c>
      <c r="F29" s="105">
        <v>21.4</v>
      </c>
      <c r="G29" s="67">
        <f t="shared" si="0"/>
        <v>1391</v>
      </c>
      <c r="H29" s="379" t="s">
        <v>19</v>
      </c>
      <c r="I29" s="556"/>
      <c r="J29" s="579"/>
      <c r="K29" s="442"/>
      <c r="L29" s="13" t="s">
        <v>81</v>
      </c>
    </row>
    <row r="30" spans="1:12" ht="25.5" x14ac:dyDescent="0.2">
      <c r="A30" s="94"/>
      <c r="B30" s="107" t="s">
        <v>500</v>
      </c>
      <c r="C30" s="137" t="s">
        <v>72</v>
      </c>
      <c r="D30" s="109">
        <v>49</v>
      </c>
      <c r="E30" s="378" t="s">
        <v>6</v>
      </c>
      <c r="F30" s="111">
        <v>21.4</v>
      </c>
      <c r="G30" s="112">
        <f t="shared" si="0"/>
        <v>1048.5999999999999</v>
      </c>
      <c r="H30" s="380" t="s">
        <v>19</v>
      </c>
      <c r="I30" s="557" t="s">
        <v>25</v>
      </c>
      <c r="J30" s="579"/>
      <c r="K30" s="442"/>
      <c r="L30" s="13" t="s">
        <v>81</v>
      </c>
    </row>
    <row r="31" spans="1:12" ht="25.5" x14ac:dyDescent="0.2">
      <c r="A31" s="94"/>
      <c r="B31" s="114" t="s">
        <v>501</v>
      </c>
      <c r="C31" s="139" t="s">
        <v>72</v>
      </c>
      <c r="D31" s="116">
        <v>72</v>
      </c>
      <c r="E31" s="140" t="s">
        <v>6</v>
      </c>
      <c r="F31" s="118">
        <v>21.4</v>
      </c>
      <c r="G31" s="119">
        <f t="shared" si="0"/>
        <v>1540.8</v>
      </c>
      <c r="H31" s="120" t="s">
        <v>19</v>
      </c>
      <c r="I31" s="555" t="s">
        <v>25</v>
      </c>
      <c r="J31" s="458"/>
      <c r="K31" s="442"/>
      <c r="L31" s="13" t="s">
        <v>81</v>
      </c>
    </row>
    <row r="32" spans="1:12" ht="26.25" thickBot="1" x14ac:dyDescent="0.25">
      <c r="A32" s="94"/>
      <c r="B32" s="101" t="s">
        <v>502</v>
      </c>
      <c r="C32" s="135" t="s">
        <v>72</v>
      </c>
      <c r="D32" s="103">
        <v>157</v>
      </c>
      <c r="E32" s="377" t="s">
        <v>6</v>
      </c>
      <c r="F32" s="105">
        <v>21.4</v>
      </c>
      <c r="G32" s="67">
        <f t="shared" si="0"/>
        <v>3359.7999999999997</v>
      </c>
      <c r="H32" s="379" t="s">
        <v>19</v>
      </c>
      <c r="I32" s="556" t="s">
        <v>25</v>
      </c>
      <c r="J32" s="458"/>
      <c r="K32" s="442"/>
      <c r="L32" s="13" t="s">
        <v>81</v>
      </c>
    </row>
    <row r="33" spans="1:12" ht="38.25" x14ac:dyDescent="0.2">
      <c r="A33" s="381" t="s">
        <v>32</v>
      </c>
      <c r="B33" s="130">
        <v>996</v>
      </c>
      <c r="C33" s="131" t="s">
        <v>74</v>
      </c>
      <c r="D33" s="132">
        <v>752</v>
      </c>
      <c r="E33" s="91" t="s">
        <v>6</v>
      </c>
      <c r="F33" s="133">
        <v>70.2</v>
      </c>
      <c r="G33" s="66">
        <f t="shared" si="0"/>
        <v>52790.400000000001</v>
      </c>
      <c r="H33" s="92" t="s">
        <v>49</v>
      </c>
      <c r="I33" s="558" t="s">
        <v>47</v>
      </c>
      <c r="J33" s="22"/>
      <c r="K33" s="440"/>
      <c r="L33" s="13" t="s">
        <v>81</v>
      </c>
    </row>
    <row r="34" spans="1:12" ht="25.5" x14ac:dyDescent="0.2">
      <c r="A34" s="94"/>
      <c r="B34" s="134" t="s">
        <v>91</v>
      </c>
      <c r="C34" s="135" t="s">
        <v>72</v>
      </c>
      <c r="D34" s="103">
        <v>521</v>
      </c>
      <c r="E34" s="104" t="s">
        <v>6</v>
      </c>
      <c r="F34" s="105">
        <v>20.13</v>
      </c>
      <c r="G34" s="67">
        <f t="shared" si="0"/>
        <v>10487.73</v>
      </c>
      <c r="H34" s="136" t="s">
        <v>19</v>
      </c>
      <c r="I34" s="587" t="s">
        <v>92</v>
      </c>
      <c r="J34" s="566"/>
      <c r="K34" s="440"/>
      <c r="L34" s="13" t="s">
        <v>81</v>
      </c>
    </row>
    <row r="35" spans="1:12" ht="41.25" customHeight="1" x14ac:dyDescent="0.2">
      <c r="A35" s="94"/>
      <c r="B35" s="107" t="s">
        <v>90</v>
      </c>
      <c r="C35" s="137" t="s">
        <v>72</v>
      </c>
      <c r="D35" s="109">
        <v>403</v>
      </c>
      <c r="E35" s="110" t="s">
        <v>6</v>
      </c>
      <c r="F35" s="111">
        <v>20.13</v>
      </c>
      <c r="G35" s="112">
        <f t="shared" si="0"/>
        <v>8112.3899999999994</v>
      </c>
      <c r="H35" s="138" t="s">
        <v>19</v>
      </c>
      <c r="I35" s="588"/>
      <c r="J35" s="566"/>
      <c r="K35" s="440"/>
      <c r="L35" s="13" t="s">
        <v>81</v>
      </c>
    </row>
    <row r="36" spans="1:12" ht="41.25" customHeight="1" x14ac:dyDescent="0.2">
      <c r="A36" s="94"/>
      <c r="B36" s="114" t="s">
        <v>66</v>
      </c>
      <c r="C36" s="115" t="s">
        <v>74</v>
      </c>
      <c r="D36" s="116">
        <v>127</v>
      </c>
      <c r="E36" s="117" t="s">
        <v>6</v>
      </c>
      <c r="F36" s="118">
        <v>40</v>
      </c>
      <c r="G36" s="119">
        <f t="shared" si="0"/>
        <v>5080</v>
      </c>
      <c r="H36" s="120" t="s">
        <v>19</v>
      </c>
      <c r="I36" s="555" t="s">
        <v>21</v>
      </c>
      <c r="J36" s="22"/>
      <c r="K36" s="440"/>
      <c r="L36" s="13" t="s">
        <v>81</v>
      </c>
    </row>
    <row r="37" spans="1:12" ht="41.25" customHeight="1" x14ac:dyDescent="0.2">
      <c r="A37" s="94"/>
      <c r="B37" s="114" t="s">
        <v>126</v>
      </c>
      <c r="C37" s="139" t="s">
        <v>72</v>
      </c>
      <c r="D37" s="116">
        <v>2033</v>
      </c>
      <c r="E37" s="140" t="s">
        <v>67</v>
      </c>
      <c r="F37" s="118">
        <v>17.22</v>
      </c>
      <c r="G37" s="119">
        <v>35000</v>
      </c>
      <c r="H37" s="120" t="s">
        <v>77</v>
      </c>
      <c r="I37" s="555" t="s">
        <v>127</v>
      </c>
      <c r="J37" s="458"/>
      <c r="K37" s="440"/>
      <c r="L37" s="13" t="s">
        <v>81</v>
      </c>
    </row>
    <row r="38" spans="1:12" ht="25.5" x14ac:dyDescent="0.2">
      <c r="A38" s="94"/>
      <c r="B38" s="114" t="s">
        <v>94</v>
      </c>
      <c r="C38" s="139" t="s">
        <v>72</v>
      </c>
      <c r="D38" s="116">
        <v>247</v>
      </c>
      <c r="E38" s="140" t="s">
        <v>101</v>
      </c>
      <c r="F38" s="118">
        <f>G38/D38</f>
        <v>3.9192712550607287</v>
      </c>
      <c r="G38" s="119">
        <v>968.06</v>
      </c>
      <c r="H38" s="120" t="s">
        <v>19</v>
      </c>
      <c r="I38" s="555" t="s">
        <v>102</v>
      </c>
      <c r="J38" s="458"/>
      <c r="K38" s="440"/>
      <c r="L38" s="13" t="s">
        <v>81</v>
      </c>
    </row>
    <row r="39" spans="1:12" ht="25.5" x14ac:dyDescent="0.2">
      <c r="A39" s="94"/>
      <c r="B39" s="101" t="s">
        <v>95</v>
      </c>
      <c r="C39" s="135" t="s">
        <v>72</v>
      </c>
      <c r="D39" s="103">
        <v>1477</v>
      </c>
      <c r="E39" s="141" t="s">
        <v>101</v>
      </c>
      <c r="F39" s="105">
        <f>G39/D39</f>
        <v>0.66</v>
      </c>
      <c r="G39" s="67">
        <v>974.82</v>
      </c>
      <c r="H39" s="589" t="s">
        <v>19</v>
      </c>
      <c r="I39" s="587" t="s">
        <v>103</v>
      </c>
      <c r="J39" s="579"/>
      <c r="K39" s="440"/>
      <c r="L39" s="13" t="s">
        <v>82</v>
      </c>
    </row>
    <row r="40" spans="1:12" ht="25.5" x14ac:dyDescent="0.2">
      <c r="A40" s="94"/>
      <c r="B40" s="107" t="s">
        <v>96</v>
      </c>
      <c r="C40" s="137" t="s">
        <v>72</v>
      </c>
      <c r="D40" s="109">
        <v>407</v>
      </c>
      <c r="E40" s="142" t="s">
        <v>101</v>
      </c>
      <c r="F40" s="111">
        <f>G40/D40</f>
        <v>5.9289434889434887</v>
      </c>
      <c r="G40" s="112">
        <v>2413.08</v>
      </c>
      <c r="H40" s="590"/>
      <c r="I40" s="588"/>
      <c r="J40" s="579"/>
      <c r="K40" s="440"/>
      <c r="L40" s="13" t="s">
        <v>81</v>
      </c>
    </row>
    <row r="41" spans="1:12" ht="25.5" x14ac:dyDescent="0.2">
      <c r="A41" s="94"/>
      <c r="B41" s="382" t="s">
        <v>302</v>
      </c>
      <c r="C41" s="383" t="s">
        <v>303</v>
      </c>
      <c r="D41" s="384">
        <v>69</v>
      </c>
      <c r="E41" s="385" t="s">
        <v>301</v>
      </c>
      <c r="F41" s="386">
        <v>21.4</v>
      </c>
      <c r="G41" s="387">
        <f t="shared" ref="G41:G48" si="1">D41*F41</f>
        <v>1476.6</v>
      </c>
      <c r="H41" s="388" t="s">
        <v>19</v>
      </c>
      <c r="I41" s="553" t="s">
        <v>304</v>
      </c>
      <c r="J41" s="540"/>
      <c r="K41" s="440"/>
      <c r="L41" s="13" t="s">
        <v>81</v>
      </c>
    </row>
    <row r="42" spans="1:12" ht="25.5" x14ac:dyDescent="0.2">
      <c r="A42" s="94"/>
      <c r="B42" s="382" t="s">
        <v>308</v>
      </c>
      <c r="C42" s="383" t="s">
        <v>72</v>
      </c>
      <c r="D42" s="384">
        <v>549</v>
      </c>
      <c r="E42" s="385" t="s">
        <v>309</v>
      </c>
      <c r="F42" s="386">
        <v>3</v>
      </c>
      <c r="G42" s="387">
        <f t="shared" si="1"/>
        <v>1647</v>
      </c>
      <c r="H42" s="388" t="s">
        <v>19</v>
      </c>
      <c r="I42" s="553" t="s">
        <v>25</v>
      </c>
      <c r="J42" s="540"/>
      <c r="K42" s="440"/>
      <c r="L42" s="13" t="s">
        <v>82</v>
      </c>
    </row>
    <row r="43" spans="1:12" ht="25.5" x14ac:dyDescent="0.2">
      <c r="A43" s="94"/>
      <c r="B43" s="382" t="s">
        <v>359</v>
      </c>
      <c r="C43" s="383" t="s">
        <v>74</v>
      </c>
      <c r="D43" s="384">
        <v>52</v>
      </c>
      <c r="E43" s="385" t="s">
        <v>6</v>
      </c>
      <c r="F43" s="386">
        <v>24.58</v>
      </c>
      <c r="G43" s="387">
        <f t="shared" si="1"/>
        <v>1278.1599999999999</v>
      </c>
      <c r="H43" s="388" t="s">
        <v>19</v>
      </c>
      <c r="I43" s="553" t="s">
        <v>360</v>
      </c>
      <c r="J43" s="540"/>
      <c r="K43" s="440"/>
      <c r="L43" s="13" t="s">
        <v>81</v>
      </c>
    </row>
    <row r="44" spans="1:12" ht="25.5" x14ac:dyDescent="0.2">
      <c r="A44" s="94"/>
      <c r="B44" s="382" t="s">
        <v>365</v>
      </c>
      <c r="C44" s="383" t="s">
        <v>75</v>
      </c>
      <c r="D44" s="384">
        <v>24769</v>
      </c>
      <c r="E44" s="385" t="s">
        <v>7</v>
      </c>
      <c r="F44" s="386">
        <v>1</v>
      </c>
      <c r="G44" s="387">
        <f t="shared" si="1"/>
        <v>24769</v>
      </c>
      <c r="H44" s="388" t="s">
        <v>49</v>
      </c>
      <c r="I44" s="553" t="s">
        <v>366</v>
      </c>
      <c r="J44" s="540"/>
      <c r="K44" s="440"/>
      <c r="L44" s="13" t="s">
        <v>82</v>
      </c>
    </row>
    <row r="45" spans="1:12" ht="25.5" x14ac:dyDescent="0.2">
      <c r="A45" s="94"/>
      <c r="B45" s="382" t="s">
        <v>434</v>
      </c>
      <c r="C45" s="383" t="s">
        <v>74</v>
      </c>
      <c r="D45" s="384">
        <v>101</v>
      </c>
      <c r="E45" s="385" t="s">
        <v>6</v>
      </c>
      <c r="F45" s="386">
        <v>20.13</v>
      </c>
      <c r="G45" s="387">
        <f t="shared" si="1"/>
        <v>2033.1299999999999</v>
      </c>
      <c r="H45" s="388" t="s">
        <v>19</v>
      </c>
      <c r="I45" s="553" t="s">
        <v>435</v>
      </c>
      <c r="J45" s="540"/>
      <c r="K45" s="440"/>
      <c r="L45" s="13" t="s">
        <v>81</v>
      </c>
    </row>
    <row r="46" spans="1:12" ht="25.5" x14ac:dyDescent="0.2">
      <c r="A46" s="94"/>
      <c r="B46" s="382" t="s">
        <v>518</v>
      </c>
      <c r="C46" s="383" t="s">
        <v>74</v>
      </c>
      <c r="D46" s="384">
        <v>4</v>
      </c>
      <c r="E46" s="385" t="s">
        <v>6</v>
      </c>
      <c r="F46" s="386">
        <v>20.13</v>
      </c>
      <c r="G46" s="387">
        <f t="shared" si="1"/>
        <v>80.52</v>
      </c>
      <c r="H46" s="388" t="s">
        <v>19</v>
      </c>
      <c r="I46" s="553" t="s">
        <v>463</v>
      </c>
      <c r="J46" s="540"/>
      <c r="K46" s="440"/>
      <c r="L46" s="13" t="s">
        <v>81</v>
      </c>
    </row>
    <row r="47" spans="1:12" ht="25.5" x14ac:dyDescent="0.2">
      <c r="A47" s="94"/>
      <c r="B47" s="382" t="s">
        <v>519</v>
      </c>
      <c r="C47" s="383" t="s">
        <v>74</v>
      </c>
      <c r="D47" s="384">
        <v>180</v>
      </c>
      <c r="E47" s="385" t="s">
        <v>6</v>
      </c>
      <c r="F47" s="386">
        <v>20.13</v>
      </c>
      <c r="G47" s="387">
        <f t="shared" si="1"/>
        <v>3623.3999999999996</v>
      </c>
      <c r="H47" s="388" t="s">
        <v>19</v>
      </c>
      <c r="I47" s="553" t="s">
        <v>464</v>
      </c>
      <c r="J47" s="540"/>
      <c r="K47" s="440"/>
      <c r="L47" s="13" t="s">
        <v>81</v>
      </c>
    </row>
    <row r="48" spans="1:12" ht="26.25" thickBot="1" x14ac:dyDescent="0.25">
      <c r="A48" s="94"/>
      <c r="B48" s="175" t="s">
        <v>555</v>
      </c>
      <c r="C48" s="176" t="s">
        <v>74</v>
      </c>
      <c r="D48" s="177">
        <v>25</v>
      </c>
      <c r="E48" s="509" t="s">
        <v>6</v>
      </c>
      <c r="F48" s="510">
        <v>20.13</v>
      </c>
      <c r="G48" s="178">
        <f t="shared" si="1"/>
        <v>503.25</v>
      </c>
      <c r="H48" s="511" t="s">
        <v>19</v>
      </c>
      <c r="I48" s="554" t="s">
        <v>556</v>
      </c>
      <c r="J48" s="540"/>
      <c r="K48" s="440"/>
      <c r="L48" s="13" t="s">
        <v>81</v>
      </c>
    </row>
    <row r="49" spans="1:12" ht="25.5" x14ac:dyDescent="0.2">
      <c r="A49" s="335" t="s">
        <v>33</v>
      </c>
      <c r="B49" s="143" t="s">
        <v>54</v>
      </c>
      <c r="C49" s="144" t="s">
        <v>75</v>
      </c>
      <c r="D49" s="145">
        <v>216</v>
      </c>
      <c r="E49" s="91" t="s">
        <v>7</v>
      </c>
      <c r="F49" s="146">
        <v>25</v>
      </c>
      <c r="G49" s="66">
        <f t="shared" ref="G49:G52" si="2">D49*F49</f>
        <v>5400</v>
      </c>
      <c r="H49" s="91" t="s">
        <v>19</v>
      </c>
      <c r="I49" s="544" t="s">
        <v>21</v>
      </c>
      <c r="J49" s="22"/>
      <c r="K49" s="440"/>
      <c r="L49" s="13" t="s">
        <v>82</v>
      </c>
    </row>
    <row r="50" spans="1:12" ht="22.5" customHeight="1" x14ac:dyDescent="0.2">
      <c r="A50" s="94"/>
      <c r="B50" s="134" t="s">
        <v>97</v>
      </c>
      <c r="C50" s="135" t="s">
        <v>74</v>
      </c>
      <c r="D50" s="103">
        <v>44</v>
      </c>
      <c r="E50" s="104" t="s">
        <v>6</v>
      </c>
      <c r="F50" s="151">
        <v>42.45</v>
      </c>
      <c r="G50" s="67">
        <f t="shared" si="2"/>
        <v>1867.8000000000002</v>
      </c>
      <c r="H50" s="571" t="s">
        <v>19</v>
      </c>
      <c r="I50" s="575" t="s">
        <v>104</v>
      </c>
      <c r="J50" s="579"/>
      <c r="K50" s="440"/>
      <c r="L50" s="13" t="s">
        <v>81</v>
      </c>
    </row>
    <row r="51" spans="1:12" ht="20.25" customHeight="1" x14ac:dyDescent="0.2">
      <c r="A51" s="94"/>
      <c r="B51" s="152" t="s">
        <v>98</v>
      </c>
      <c r="C51" s="137" t="s">
        <v>74</v>
      </c>
      <c r="D51" s="109">
        <v>34</v>
      </c>
      <c r="E51" s="110" t="s">
        <v>6</v>
      </c>
      <c r="F51" s="153">
        <v>42.45</v>
      </c>
      <c r="G51" s="112">
        <f t="shared" si="2"/>
        <v>1443.3000000000002</v>
      </c>
      <c r="H51" s="572"/>
      <c r="I51" s="576"/>
      <c r="J51" s="579"/>
      <c r="K51" s="440"/>
      <c r="L51" s="13" t="s">
        <v>81</v>
      </c>
    </row>
    <row r="52" spans="1:12" ht="12.75" customHeight="1" x14ac:dyDescent="0.2">
      <c r="A52" s="94"/>
      <c r="B52" s="134" t="s">
        <v>99</v>
      </c>
      <c r="C52" s="135" t="s">
        <v>74</v>
      </c>
      <c r="D52" s="103">
        <v>22</v>
      </c>
      <c r="E52" s="104" t="s">
        <v>6</v>
      </c>
      <c r="F52" s="151">
        <v>42.45</v>
      </c>
      <c r="G52" s="67">
        <f t="shared" si="2"/>
        <v>933.90000000000009</v>
      </c>
      <c r="H52" s="569" t="s">
        <v>19</v>
      </c>
      <c r="I52" s="567" t="s">
        <v>57</v>
      </c>
      <c r="J52" s="579"/>
      <c r="K52" s="440"/>
      <c r="L52" s="13" t="s">
        <v>81</v>
      </c>
    </row>
    <row r="53" spans="1:12" x14ac:dyDescent="0.2">
      <c r="A53" s="94"/>
      <c r="B53" s="152" t="s">
        <v>100</v>
      </c>
      <c r="C53" s="137" t="s">
        <v>74</v>
      </c>
      <c r="D53" s="109">
        <v>37</v>
      </c>
      <c r="E53" s="113" t="s">
        <v>6</v>
      </c>
      <c r="F53" s="153">
        <v>42.45</v>
      </c>
      <c r="G53" s="112">
        <f t="shared" ref="G53:G64" si="3">D53*F53</f>
        <v>1570.65</v>
      </c>
      <c r="H53" s="572"/>
      <c r="I53" s="576"/>
      <c r="J53" s="579"/>
      <c r="K53" s="440"/>
      <c r="L53" s="13" t="s">
        <v>81</v>
      </c>
    </row>
    <row r="54" spans="1:12" x14ac:dyDescent="0.2">
      <c r="A54" s="94"/>
      <c r="B54" s="179" t="s">
        <v>122</v>
      </c>
      <c r="C54" s="176" t="s">
        <v>74</v>
      </c>
      <c r="D54" s="177">
        <v>5</v>
      </c>
      <c r="E54" s="180" t="s">
        <v>6</v>
      </c>
      <c r="F54" s="181">
        <v>42.45</v>
      </c>
      <c r="G54" s="178">
        <f t="shared" si="3"/>
        <v>212.25</v>
      </c>
      <c r="H54" s="569" t="s">
        <v>19</v>
      </c>
      <c r="I54" s="567" t="s">
        <v>124</v>
      </c>
      <c r="J54" s="579"/>
      <c r="K54" s="440"/>
      <c r="L54" s="13" t="s">
        <v>81</v>
      </c>
    </row>
    <row r="55" spans="1:12" x14ac:dyDescent="0.2">
      <c r="A55" s="94"/>
      <c r="B55" s="179" t="s">
        <v>118</v>
      </c>
      <c r="C55" s="182" t="s">
        <v>74</v>
      </c>
      <c r="D55" s="183">
        <v>29</v>
      </c>
      <c r="E55" s="184" t="s">
        <v>6</v>
      </c>
      <c r="F55" s="183">
        <v>42.45</v>
      </c>
      <c r="G55" s="180">
        <f t="shared" si="3"/>
        <v>1231.0500000000002</v>
      </c>
      <c r="H55" s="571"/>
      <c r="I55" s="575"/>
      <c r="J55" s="579"/>
      <c r="K55" s="440"/>
      <c r="L55" s="13" t="s">
        <v>81</v>
      </c>
    </row>
    <row r="56" spans="1:12" x14ac:dyDescent="0.2">
      <c r="A56" s="94"/>
      <c r="B56" s="185" t="s">
        <v>123</v>
      </c>
      <c r="C56" s="186" t="s">
        <v>74</v>
      </c>
      <c r="D56" s="186">
        <v>5</v>
      </c>
      <c r="E56" s="187" t="s">
        <v>6</v>
      </c>
      <c r="F56" s="186">
        <v>42.45</v>
      </c>
      <c r="G56" s="188">
        <f t="shared" si="3"/>
        <v>212.25</v>
      </c>
      <c r="H56" s="572"/>
      <c r="I56" s="576"/>
      <c r="J56" s="579"/>
      <c r="K56" s="440"/>
      <c r="L56" s="13" t="s">
        <v>81</v>
      </c>
    </row>
    <row r="57" spans="1:12" ht="38.25" customHeight="1" x14ac:dyDescent="0.2">
      <c r="A57" s="94"/>
      <c r="B57" s="389" t="s">
        <v>344</v>
      </c>
      <c r="C57" s="183" t="s">
        <v>74</v>
      </c>
      <c r="D57" s="183">
        <v>419</v>
      </c>
      <c r="E57" s="390" t="s">
        <v>345</v>
      </c>
      <c r="F57" s="183">
        <v>42.7</v>
      </c>
      <c r="G57" s="178">
        <f t="shared" ref="G57:G63" si="4">D57*F57</f>
        <v>17891.300000000003</v>
      </c>
      <c r="H57" s="584" t="s">
        <v>19</v>
      </c>
      <c r="I57" s="580" t="s">
        <v>297</v>
      </c>
      <c r="J57" s="583"/>
      <c r="K57" s="440"/>
      <c r="L57" s="13" t="s">
        <v>81</v>
      </c>
    </row>
    <row r="58" spans="1:12" x14ac:dyDescent="0.2">
      <c r="A58" s="94"/>
      <c r="B58" s="185">
        <v>122</v>
      </c>
      <c r="C58" s="186" t="s">
        <v>346</v>
      </c>
      <c r="D58" s="186">
        <v>99</v>
      </c>
      <c r="E58" s="187" t="s">
        <v>347</v>
      </c>
      <c r="F58" s="186">
        <v>42.7</v>
      </c>
      <c r="G58" s="391">
        <f t="shared" si="4"/>
        <v>4227.3</v>
      </c>
      <c r="H58" s="586"/>
      <c r="I58" s="582"/>
      <c r="J58" s="583"/>
      <c r="K58" s="440"/>
      <c r="L58" s="13" t="s">
        <v>81</v>
      </c>
    </row>
    <row r="59" spans="1:12" ht="12.75" customHeight="1" x14ac:dyDescent="0.2">
      <c r="A59" s="94"/>
      <c r="B59" s="179" t="s">
        <v>520</v>
      </c>
      <c r="C59" s="183" t="s">
        <v>74</v>
      </c>
      <c r="D59" s="183">
        <v>260</v>
      </c>
      <c r="E59" s="184" t="s">
        <v>7</v>
      </c>
      <c r="F59" s="183">
        <v>17.079999999999998</v>
      </c>
      <c r="G59" s="178">
        <f t="shared" si="4"/>
        <v>4440.7999999999993</v>
      </c>
      <c r="H59" s="584" t="s">
        <v>19</v>
      </c>
      <c r="I59" s="580" t="s">
        <v>297</v>
      </c>
      <c r="J59" s="583"/>
      <c r="K59" s="442"/>
      <c r="L59" s="13" t="s">
        <v>82</v>
      </c>
    </row>
    <row r="60" spans="1:12" x14ac:dyDescent="0.2">
      <c r="A60" s="94"/>
      <c r="B60" s="179" t="s">
        <v>521</v>
      </c>
      <c r="C60" s="183" t="s">
        <v>74</v>
      </c>
      <c r="D60" s="183">
        <v>3</v>
      </c>
      <c r="E60" s="184" t="s">
        <v>7</v>
      </c>
      <c r="F60" s="183">
        <v>17.079999999999998</v>
      </c>
      <c r="G60" s="178">
        <f t="shared" si="4"/>
        <v>51.239999999999995</v>
      </c>
      <c r="H60" s="585"/>
      <c r="I60" s="581"/>
      <c r="J60" s="583"/>
      <c r="K60" s="442"/>
      <c r="L60" s="13" t="s">
        <v>82</v>
      </c>
    </row>
    <row r="61" spans="1:12" x14ac:dyDescent="0.2">
      <c r="A61" s="94"/>
      <c r="B61" s="179" t="s">
        <v>522</v>
      </c>
      <c r="C61" s="183" t="s">
        <v>74</v>
      </c>
      <c r="D61" s="183">
        <v>381</v>
      </c>
      <c r="E61" s="184" t="s">
        <v>161</v>
      </c>
      <c r="F61" s="183">
        <v>25.49</v>
      </c>
      <c r="G61" s="178">
        <f t="shared" si="4"/>
        <v>9711.6899999999987</v>
      </c>
      <c r="H61" s="585"/>
      <c r="I61" s="581"/>
      <c r="J61" s="583"/>
      <c r="K61" s="442"/>
      <c r="L61" s="13" t="s">
        <v>81</v>
      </c>
    </row>
    <row r="62" spans="1:12" x14ac:dyDescent="0.2">
      <c r="A62" s="94"/>
      <c r="B62" s="185" t="s">
        <v>523</v>
      </c>
      <c r="C62" s="186" t="s">
        <v>74</v>
      </c>
      <c r="D62" s="186">
        <v>127</v>
      </c>
      <c r="E62" s="187" t="s">
        <v>6</v>
      </c>
      <c r="F62" s="186">
        <v>42.7</v>
      </c>
      <c r="G62" s="391">
        <f t="shared" si="4"/>
        <v>5422.9000000000005</v>
      </c>
      <c r="H62" s="586"/>
      <c r="I62" s="582"/>
      <c r="J62" s="583"/>
      <c r="K62" s="442"/>
      <c r="L62" s="13" t="s">
        <v>81</v>
      </c>
    </row>
    <row r="63" spans="1:12" ht="26.25" thickBot="1" x14ac:dyDescent="0.25">
      <c r="A63" s="94"/>
      <c r="B63" s="179" t="s">
        <v>504</v>
      </c>
      <c r="C63" s="183" t="s">
        <v>74</v>
      </c>
      <c r="D63" s="183">
        <v>29</v>
      </c>
      <c r="E63" s="184" t="s">
        <v>6</v>
      </c>
      <c r="F63" s="183">
        <v>100</v>
      </c>
      <c r="G63" s="178">
        <f t="shared" si="4"/>
        <v>2900</v>
      </c>
      <c r="H63" s="375" t="s">
        <v>19</v>
      </c>
      <c r="I63" s="552" t="s">
        <v>505</v>
      </c>
      <c r="J63" s="540"/>
      <c r="K63" s="440"/>
      <c r="L63" s="13" t="s">
        <v>81</v>
      </c>
    </row>
    <row r="64" spans="1:12" ht="63.75" x14ac:dyDescent="0.2">
      <c r="A64" s="335" t="s">
        <v>34</v>
      </c>
      <c r="B64" s="156" t="s">
        <v>43</v>
      </c>
      <c r="C64" s="131" t="s">
        <v>74</v>
      </c>
      <c r="D64" s="132">
        <v>80</v>
      </c>
      <c r="E64" s="91" t="s">
        <v>6</v>
      </c>
      <c r="F64" s="157">
        <v>30</v>
      </c>
      <c r="G64" s="66">
        <f t="shared" si="3"/>
        <v>2400</v>
      </c>
      <c r="H64" s="147" t="s">
        <v>19</v>
      </c>
      <c r="I64" s="544" t="s">
        <v>52</v>
      </c>
      <c r="J64" s="22"/>
      <c r="K64" s="440"/>
      <c r="L64" s="13" t="s">
        <v>81</v>
      </c>
    </row>
    <row r="65" spans="1:12" x14ac:dyDescent="0.2">
      <c r="A65" s="94"/>
      <c r="B65" s="158" t="s">
        <v>69</v>
      </c>
      <c r="C65" s="102" t="s">
        <v>74</v>
      </c>
      <c r="D65" s="103">
        <v>26</v>
      </c>
      <c r="E65" s="104" t="s">
        <v>5</v>
      </c>
      <c r="F65" s="151">
        <v>21.4</v>
      </c>
      <c r="G65" s="67">
        <f t="shared" si="0"/>
        <v>556.4</v>
      </c>
      <c r="H65" s="571" t="s">
        <v>19</v>
      </c>
      <c r="I65" s="575" t="s">
        <v>79</v>
      </c>
      <c r="J65" s="566"/>
      <c r="K65" s="440"/>
      <c r="L65" s="13" t="s">
        <v>82</v>
      </c>
    </row>
    <row r="66" spans="1:12" x14ac:dyDescent="0.2">
      <c r="A66" s="94"/>
      <c r="B66" s="161" t="s">
        <v>70</v>
      </c>
      <c r="C66" s="108" t="s">
        <v>74</v>
      </c>
      <c r="D66" s="109">
        <v>18</v>
      </c>
      <c r="E66" s="325" t="s">
        <v>5</v>
      </c>
      <c r="F66" s="153">
        <v>21.4</v>
      </c>
      <c r="G66" s="112">
        <f t="shared" si="0"/>
        <v>385.2</v>
      </c>
      <c r="H66" s="572"/>
      <c r="I66" s="576"/>
      <c r="J66" s="566"/>
      <c r="K66" s="440"/>
      <c r="L66" s="13" t="s">
        <v>82</v>
      </c>
    </row>
    <row r="67" spans="1:12" ht="38.25" x14ac:dyDescent="0.2">
      <c r="A67" s="94"/>
      <c r="B67" s="512" t="str">
        <f>"27/3"</f>
        <v>27/3</v>
      </c>
      <c r="C67" s="513" t="s">
        <v>74</v>
      </c>
      <c r="D67" s="514">
        <v>96</v>
      </c>
      <c r="E67" s="446" t="s">
        <v>6</v>
      </c>
      <c r="F67" s="151">
        <v>50.9</v>
      </c>
      <c r="G67" s="67">
        <f t="shared" si="0"/>
        <v>4886.3999999999996</v>
      </c>
      <c r="H67" s="446" t="s">
        <v>19</v>
      </c>
      <c r="I67" s="548" t="s">
        <v>566</v>
      </c>
      <c r="J67" s="22"/>
      <c r="K67" s="440"/>
      <c r="L67" s="13" t="s">
        <v>81</v>
      </c>
    </row>
    <row r="68" spans="1:12" ht="39" thickBot="1" x14ac:dyDescent="0.25">
      <c r="A68" s="94"/>
      <c r="B68" s="515" t="s">
        <v>626</v>
      </c>
      <c r="C68" s="516" t="s">
        <v>74</v>
      </c>
      <c r="D68" s="517">
        <v>42</v>
      </c>
      <c r="E68" s="426" t="s">
        <v>6</v>
      </c>
      <c r="F68" s="489">
        <v>34.299999999999997</v>
      </c>
      <c r="G68" s="518">
        <f t="shared" si="0"/>
        <v>1440.6</v>
      </c>
      <c r="H68" s="426" t="s">
        <v>19</v>
      </c>
      <c r="I68" s="549" t="s">
        <v>566</v>
      </c>
      <c r="J68" s="22"/>
      <c r="K68" s="440"/>
      <c r="L68" s="13" t="s">
        <v>81</v>
      </c>
    </row>
    <row r="69" spans="1:12" ht="38.25" x14ac:dyDescent="0.2">
      <c r="A69" s="335" t="s">
        <v>35</v>
      </c>
      <c r="B69" s="161" t="s">
        <v>93</v>
      </c>
      <c r="C69" s="108" t="s">
        <v>74</v>
      </c>
      <c r="D69" s="109">
        <v>34</v>
      </c>
      <c r="E69" s="447" t="s">
        <v>6</v>
      </c>
      <c r="F69" s="153">
        <v>27.9</v>
      </c>
      <c r="G69" s="112">
        <f>D69*F69</f>
        <v>948.59999999999991</v>
      </c>
      <c r="H69" s="447" t="s">
        <v>19</v>
      </c>
      <c r="I69" s="550" t="s">
        <v>105</v>
      </c>
      <c r="J69" s="22"/>
      <c r="K69" s="440"/>
      <c r="L69" s="13" t="s">
        <v>81</v>
      </c>
    </row>
    <row r="70" spans="1:12" x14ac:dyDescent="0.2">
      <c r="A70" s="94"/>
      <c r="B70" s="160" t="s">
        <v>111</v>
      </c>
      <c r="C70" s="115" t="s">
        <v>74</v>
      </c>
      <c r="D70" s="116">
        <v>56</v>
      </c>
      <c r="E70" s="117" t="s">
        <v>6</v>
      </c>
      <c r="F70" s="149">
        <v>27.9</v>
      </c>
      <c r="G70" s="119">
        <f>D70*F70</f>
        <v>1562.3999999999999</v>
      </c>
      <c r="H70" s="117" t="s">
        <v>19</v>
      </c>
      <c r="I70" s="551" t="s">
        <v>112</v>
      </c>
      <c r="J70" s="22"/>
      <c r="K70" s="440"/>
      <c r="L70" s="13" t="s">
        <v>81</v>
      </c>
    </row>
    <row r="71" spans="1:12" x14ac:dyDescent="0.2">
      <c r="A71" s="94"/>
      <c r="B71" s="158" t="s">
        <v>571</v>
      </c>
      <c r="C71" s="102" t="s">
        <v>75</v>
      </c>
      <c r="D71" s="103">
        <v>2390</v>
      </c>
      <c r="E71" s="446" t="s">
        <v>7</v>
      </c>
      <c r="F71" s="151">
        <v>1</v>
      </c>
      <c r="G71" s="67">
        <f>D71*F71/3</f>
        <v>796.66666666666663</v>
      </c>
      <c r="H71" s="569" t="s">
        <v>78</v>
      </c>
      <c r="I71" s="567" t="s">
        <v>577</v>
      </c>
      <c r="J71" s="566"/>
      <c r="K71" s="440"/>
      <c r="L71" s="13" t="s">
        <v>82</v>
      </c>
    </row>
    <row r="72" spans="1:12" x14ac:dyDescent="0.2">
      <c r="A72" s="94"/>
      <c r="B72" s="158" t="s">
        <v>572</v>
      </c>
      <c r="C72" s="102" t="s">
        <v>75</v>
      </c>
      <c r="D72" s="103">
        <v>31</v>
      </c>
      <c r="E72" s="446" t="s">
        <v>117</v>
      </c>
      <c r="F72" s="151">
        <v>1</v>
      </c>
      <c r="G72" s="67">
        <f t="shared" ref="G72:G76" si="5">D72*F72/3</f>
        <v>10.333333333333334</v>
      </c>
      <c r="H72" s="571"/>
      <c r="I72" s="575"/>
      <c r="J72" s="566"/>
      <c r="K72" s="440"/>
      <c r="L72" s="13" t="s">
        <v>81</v>
      </c>
    </row>
    <row r="73" spans="1:12" x14ac:dyDescent="0.2">
      <c r="A73" s="357"/>
      <c r="B73" s="158" t="s">
        <v>573</v>
      </c>
      <c r="C73" s="102" t="s">
        <v>75</v>
      </c>
      <c r="D73" s="103">
        <v>4334</v>
      </c>
      <c r="E73" s="446" t="s">
        <v>7</v>
      </c>
      <c r="F73" s="151">
        <v>1</v>
      </c>
      <c r="G73" s="67">
        <f t="shared" si="5"/>
        <v>1444.6666666666667</v>
      </c>
      <c r="H73" s="571"/>
      <c r="I73" s="575"/>
      <c r="J73" s="566"/>
      <c r="K73" s="440"/>
      <c r="L73" s="13" t="s">
        <v>82</v>
      </c>
    </row>
    <row r="74" spans="1:12" x14ac:dyDescent="0.2">
      <c r="A74" s="94"/>
      <c r="B74" s="158" t="s">
        <v>574</v>
      </c>
      <c r="C74" s="102" t="s">
        <v>75</v>
      </c>
      <c r="D74" s="103">
        <v>7409</v>
      </c>
      <c r="E74" s="446" t="s">
        <v>7</v>
      </c>
      <c r="F74" s="151">
        <v>1</v>
      </c>
      <c r="G74" s="67">
        <f t="shared" si="5"/>
        <v>2469.6666666666665</v>
      </c>
      <c r="H74" s="571"/>
      <c r="I74" s="575"/>
      <c r="J74" s="566"/>
      <c r="K74" s="440"/>
      <c r="L74" s="13" t="s">
        <v>82</v>
      </c>
    </row>
    <row r="75" spans="1:12" x14ac:dyDescent="0.2">
      <c r="A75" s="94"/>
      <c r="B75" s="158" t="s">
        <v>575</v>
      </c>
      <c r="C75" s="102" t="s">
        <v>75</v>
      </c>
      <c r="D75" s="103">
        <v>3219</v>
      </c>
      <c r="E75" s="446" t="s">
        <v>7</v>
      </c>
      <c r="F75" s="151">
        <v>1</v>
      </c>
      <c r="G75" s="67">
        <f t="shared" si="5"/>
        <v>1073</v>
      </c>
      <c r="H75" s="571"/>
      <c r="I75" s="575"/>
      <c r="J75" s="566"/>
      <c r="K75" s="440"/>
      <c r="L75" s="13" t="s">
        <v>82</v>
      </c>
    </row>
    <row r="76" spans="1:12" ht="13.5" thickBot="1" x14ac:dyDescent="0.25">
      <c r="A76" s="94"/>
      <c r="B76" s="158" t="s">
        <v>576</v>
      </c>
      <c r="C76" s="102" t="s">
        <v>75</v>
      </c>
      <c r="D76" s="103">
        <v>3100</v>
      </c>
      <c r="E76" s="446" t="s">
        <v>7</v>
      </c>
      <c r="F76" s="151">
        <v>1</v>
      </c>
      <c r="G76" s="67">
        <f t="shared" si="5"/>
        <v>1033.3333333333333</v>
      </c>
      <c r="H76" s="570"/>
      <c r="I76" s="568"/>
      <c r="J76" s="566"/>
      <c r="K76" s="440"/>
      <c r="L76" s="13" t="s">
        <v>82</v>
      </c>
    </row>
    <row r="77" spans="1:12" x14ac:dyDescent="0.2">
      <c r="A77" s="335" t="s">
        <v>36</v>
      </c>
      <c r="B77" s="156" t="s">
        <v>13</v>
      </c>
      <c r="C77" s="131" t="s">
        <v>74</v>
      </c>
      <c r="D77" s="132">
        <v>402</v>
      </c>
      <c r="E77" s="91" t="s">
        <v>6</v>
      </c>
      <c r="F77" s="157">
        <v>34</v>
      </c>
      <c r="G77" s="66">
        <f t="shared" ref="G77:G135" si="6">D77*F77</f>
        <v>13668</v>
      </c>
      <c r="H77" s="91" t="s">
        <v>19</v>
      </c>
      <c r="I77" s="547" t="s">
        <v>25</v>
      </c>
      <c r="J77" s="22"/>
      <c r="K77" s="440"/>
      <c r="L77" s="13" t="s">
        <v>81</v>
      </c>
    </row>
    <row r="78" spans="1:12" ht="33.75" customHeight="1" x14ac:dyDescent="0.2">
      <c r="A78" s="94"/>
      <c r="B78" s="158" t="s">
        <v>451</v>
      </c>
      <c r="C78" s="102" t="s">
        <v>74</v>
      </c>
      <c r="D78" s="103">
        <v>97</v>
      </c>
      <c r="E78" s="376" t="s">
        <v>6</v>
      </c>
      <c r="F78" s="151">
        <v>52.8</v>
      </c>
      <c r="G78" s="67">
        <f t="shared" si="6"/>
        <v>5121.5999999999995</v>
      </c>
      <c r="H78" s="571" t="s">
        <v>19</v>
      </c>
      <c r="I78" s="575" t="s">
        <v>581</v>
      </c>
      <c r="J78" s="566"/>
      <c r="K78" s="440"/>
      <c r="L78" s="13" t="s">
        <v>81</v>
      </c>
    </row>
    <row r="79" spans="1:12" ht="33.75" customHeight="1" x14ac:dyDescent="0.2">
      <c r="A79" s="94"/>
      <c r="B79" s="161" t="s">
        <v>452</v>
      </c>
      <c r="C79" s="108" t="s">
        <v>74</v>
      </c>
      <c r="D79" s="109">
        <v>137</v>
      </c>
      <c r="E79" s="374" t="s">
        <v>6</v>
      </c>
      <c r="F79" s="153">
        <v>52.8</v>
      </c>
      <c r="G79" s="112">
        <f t="shared" si="6"/>
        <v>7233.5999999999995</v>
      </c>
      <c r="H79" s="572"/>
      <c r="I79" s="576"/>
      <c r="J79" s="566"/>
      <c r="K79" s="440"/>
      <c r="L79" s="13" t="s">
        <v>81</v>
      </c>
    </row>
    <row r="80" spans="1:12" ht="38.25" x14ac:dyDescent="0.2">
      <c r="A80" s="94"/>
      <c r="B80" s="160" t="s">
        <v>85</v>
      </c>
      <c r="C80" s="115" t="s">
        <v>74</v>
      </c>
      <c r="D80" s="116">
        <v>417</v>
      </c>
      <c r="E80" s="117" t="s">
        <v>6</v>
      </c>
      <c r="F80" s="149">
        <v>42.1</v>
      </c>
      <c r="G80" s="119">
        <f t="shared" si="6"/>
        <v>17555.7</v>
      </c>
      <c r="H80" s="140" t="s">
        <v>19</v>
      </c>
      <c r="I80" s="545" t="s">
        <v>48</v>
      </c>
      <c r="J80" s="22"/>
      <c r="K80" s="440"/>
      <c r="L80" s="13" t="s">
        <v>81</v>
      </c>
    </row>
    <row r="81" spans="1:12" ht="20.25" customHeight="1" x14ac:dyDescent="0.2">
      <c r="A81" s="94"/>
      <c r="B81" s="158" t="s">
        <v>88</v>
      </c>
      <c r="C81" s="102" t="s">
        <v>74</v>
      </c>
      <c r="D81" s="103">
        <v>50</v>
      </c>
      <c r="E81" s="104" t="s">
        <v>6</v>
      </c>
      <c r="F81" s="151">
        <v>45.52</v>
      </c>
      <c r="G81" s="67">
        <f t="shared" si="6"/>
        <v>2276</v>
      </c>
      <c r="H81" s="571" t="s">
        <v>19</v>
      </c>
      <c r="I81" s="575" t="s">
        <v>106</v>
      </c>
      <c r="J81" s="566"/>
      <c r="K81" s="440"/>
      <c r="L81" s="13" t="s">
        <v>81</v>
      </c>
    </row>
    <row r="82" spans="1:12" ht="19.5" customHeight="1" x14ac:dyDescent="0.2">
      <c r="A82" s="94"/>
      <c r="B82" s="161" t="s">
        <v>89</v>
      </c>
      <c r="C82" s="108" t="s">
        <v>74</v>
      </c>
      <c r="D82" s="109">
        <v>25</v>
      </c>
      <c r="E82" s="110" t="s">
        <v>6</v>
      </c>
      <c r="F82" s="153">
        <v>45.52</v>
      </c>
      <c r="G82" s="112">
        <f t="shared" si="6"/>
        <v>1138</v>
      </c>
      <c r="H82" s="572"/>
      <c r="I82" s="576"/>
      <c r="J82" s="566"/>
      <c r="K82" s="440"/>
      <c r="L82" s="13" t="s">
        <v>81</v>
      </c>
    </row>
    <row r="83" spans="1:12" ht="38.25" x14ac:dyDescent="0.2">
      <c r="A83" s="94"/>
      <c r="B83" s="173" t="str">
        <f>"15/7"</f>
        <v>15/7</v>
      </c>
      <c r="C83" s="115" t="s">
        <v>74</v>
      </c>
      <c r="D83" s="116">
        <v>48</v>
      </c>
      <c r="E83" s="117" t="s">
        <v>107</v>
      </c>
      <c r="F83" s="149">
        <v>22.27</v>
      </c>
      <c r="G83" s="119">
        <f t="shared" si="6"/>
        <v>1068.96</v>
      </c>
      <c r="H83" s="117" t="s">
        <v>19</v>
      </c>
      <c r="I83" s="545" t="s">
        <v>108</v>
      </c>
      <c r="J83" s="22"/>
      <c r="K83" s="440"/>
      <c r="L83" s="13" t="s">
        <v>81</v>
      </c>
    </row>
    <row r="84" spans="1:12" x14ac:dyDescent="0.2">
      <c r="A84" s="94"/>
      <c r="B84" s="189" t="str">
        <f>"15/2"</f>
        <v>15/2</v>
      </c>
      <c r="C84" s="432" t="s">
        <v>74</v>
      </c>
      <c r="D84" s="190">
        <v>82</v>
      </c>
      <c r="E84" s="180" t="s">
        <v>6</v>
      </c>
      <c r="F84" s="191">
        <v>36.4</v>
      </c>
      <c r="G84" s="192">
        <f t="shared" si="6"/>
        <v>2984.7999999999997</v>
      </c>
      <c r="H84" s="584" t="s">
        <v>19</v>
      </c>
      <c r="I84" s="580" t="s">
        <v>121</v>
      </c>
      <c r="J84" s="604"/>
      <c r="K84" s="440"/>
      <c r="L84" s="13" t="s">
        <v>81</v>
      </c>
    </row>
    <row r="85" spans="1:12" x14ac:dyDescent="0.2">
      <c r="A85" s="94"/>
      <c r="B85" s="175" t="s">
        <v>120</v>
      </c>
      <c r="C85" s="432" t="s">
        <v>74</v>
      </c>
      <c r="D85" s="190">
        <v>31</v>
      </c>
      <c r="E85" s="180" t="s">
        <v>6</v>
      </c>
      <c r="F85" s="191">
        <v>36.4</v>
      </c>
      <c r="G85" s="192">
        <f t="shared" si="6"/>
        <v>1128.3999999999999</v>
      </c>
      <c r="H85" s="585"/>
      <c r="I85" s="581"/>
      <c r="J85" s="604"/>
      <c r="K85" s="440"/>
      <c r="L85" s="13" t="s">
        <v>81</v>
      </c>
    </row>
    <row r="86" spans="1:12" x14ac:dyDescent="0.2">
      <c r="A86" s="94"/>
      <c r="B86" s="340" t="s">
        <v>119</v>
      </c>
      <c r="C86" s="433" t="s">
        <v>74</v>
      </c>
      <c r="D86" s="341">
        <v>64</v>
      </c>
      <c r="E86" s="188" t="s">
        <v>6</v>
      </c>
      <c r="F86" s="342">
        <v>36.4</v>
      </c>
      <c r="G86" s="343">
        <f t="shared" si="6"/>
        <v>2329.6</v>
      </c>
      <c r="H86" s="586"/>
      <c r="I86" s="582"/>
      <c r="J86" s="604"/>
      <c r="K86" s="440"/>
      <c r="L86" s="13" t="s">
        <v>81</v>
      </c>
    </row>
    <row r="87" spans="1:12" ht="38.25" x14ac:dyDescent="0.2">
      <c r="A87" s="94"/>
      <c r="B87" s="382" t="s">
        <v>292</v>
      </c>
      <c r="C87" s="434" t="s">
        <v>74</v>
      </c>
      <c r="D87" s="393">
        <v>202</v>
      </c>
      <c r="E87" s="392" t="s">
        <v>6</v>
      </c>
      <c r="F87" s="394">
        <v>42.1</v>
      </c>
      <c r="G87" s="395">
        <f t="shared" si="6"/>
        <v>8504.2000000000007</v>
      </c>
      <c r="H87" s="392" t="s">
        <v>19</v>
      </c>
      <c r="I87" s="546" t="s">
        <v>53</v>
      </c>
      <c r="J87" s="541"/>
      <c r="K87" s="442"/>
      <c r="L87" s="13" t="s">
        <v>81</v>
      </c>
    </row>
    <row r="88" spans="1:12" ht="38.25" x14ac:dyDescent="0.2">
      <c r="A88" s="94"/>
      <c r="B88" s="382" t="s">
        <v>436</v>
      </c>
      <c r="C88" s="434" t="s">
        <v>74</v>
      </c>
      <c r="D88" s="393">
        <v>120</v>
      </c>
      <c r="E88" s="392" t="s">
        <v>6</v>
      </c>
      <c r="F88" s="394">
        <v>42.1</v>
      </c>
      <c r="G88" s="395">
        <f>D88*F88</f>
        <v>5052</v>
      </c>
      <c r="H88" s="392" t="s">
        <v>19</v>
      </c>
      <c r="I88" s="546" t="s">
        <v>53</v>
      </c>
      <c r="J88" s="541"/>
      <c r="K88" s="442"/>
      <c r="L88" s="13" t="s">
        <v>81</v>
      </c>
    </row>
    <row r="89" spans="1:12" ht="20.25" customHeight="1" x14ac:dyDescent="0.2">
      <c r="A89" s="94"/>
      <c r="B89" s="400">
        <v>11</v>
      </c>
      <c r="C89" s="519" t="s">
        <v>74</v>
      </c>
      <c r="D89" s="520">
        <v>126</v>
      </c>
      <c r="E89" s="448" t="s">
        <v>6</v>
      </c>
      <c r="F89" s="521">
        <v>36.4</v>
      </c>
      <c r="G89" s="522">
        <f>D89*F89</f>
        <v>4586.3999999999996</v>
      </c>
      <c r="H89" s="584" t="s">
        <v>19</v>
      </c>
      <c r="I89" s="580" t="s">
        <v>627</v>
      </c>
      <c r="J89" s="605"/>
      <c r="K89" s="442"/>
      <c r="L89" s="442" t="s">
        <v>81</v>
      </c>
    </row>
    <row r="90" spans="1:12" ht="20.25" customHeight="1" x14ac:dyDescent="0.2">
      <c r="A90" s="94"/>
      <c r="B90" s="523" t="str">
        <f>"14/8"</f>
        <v>14/8</v>
      </c>
      <c r="C90" s="433" t="s">
        <v>74</v>
      </c>
      <c r="D90" s="341">
        <v>362</v>
      </c>
      <c r="E90" s="450" t="s">
        <v>6</v>
      </c>
      <c r="F90" s="342">
        <v>36.4</v>
      </c>
      <c r="G90" s="343">
        <f>D90*F90</f>
        <v>13176.8</v>
      </c>
      <c r="H90" s="586"/>
      <c r="I90" s="582"/>
      <c r="J90" s="605"/>
      <c r="K90" s="442"/>
      <c r="L90" s="442" t="s">
        <v>81</v>
      </c>
    </row>
    <row r="91" spans="1:12" ht="20.25" customHeight="1" x14ac:dyDescent="0.2">
      <c r="A91" s="94"/>
      <c r="B91" s="175" t="str">
        <f>"14/5"</f>
        <v>14/5</v>
      </c>
      <c r="C91" s="432" t="s">
        <v>74</v>
      </c>
      <c r="D91" s="190">
        <v>258</v>
      </c>
      <c r="E91" s="449" t="s">
        <v>6</v>
      </c>
      <c r="F91" s="191">
        <v>36.4</v>
      </c>
      <c r="G91" s="192">
        <f>D91*F91</f>
        <v>9391.1999999999989</v>
      </c>
      <c r="H91" s="584" t="s">
        <v>19</v>
      </c>
      <c r="I91" s="580" t="s">
        <v>106</v>
      </c>
      <c r="J91" s="606"/>
      <c r="K91" s="442"/>
      <c r="L91" s="442" t="s">
        <v>81</v>
      </c>
    </row>
    <row r="92" spans="1:12" ht="20.25" customHeight="1" x14ac:dyDescent="0.2">
      <c r="A92" s="94"/>
      <c r="B92" s="340" t="str">
        <f>"14/7"</f>
        <v>14/7</v>
      </c>
      <c r="C92" s="433" t="s">
        <v>74</v>
      </c>
      <c r="D92" s="341">
        <v>147</v>
      </c>
      <c r="E92" s="450" t="s">
        <v>6</v>
      </c>
      <c r="F92" s="342">
        <v>36.4</v>
      </c>
      <c r="G92" s="343">
        <f>D92*F92</f>
        <v>5350.8</v>
      </c>
      <c r="H92" s="586"/>
      <c r="I92" s="582"/>
      <c r="J92" s="606"/>
      <c r="K92" s="442"/>
      <c r="L92" s="442" t="s">
        <v>81</v>
      </c>
    </row>
    <row r="93" spans="1:12" ht="26.25" thickBot="1" x14ac:dyDescent="0.25">
      <c r="A93" s="94"/>
      <c r="B93" s="160" t="s">
        <v>429</v>
      </c>
      <c r="C93" s="524" t="s">
        <v>75</v>
      </c>
      <c r="D93" s="525">
        <v>193</v>
      </c>
      <c r="E93" s="410" t="s">
        <v>7</v>
      </c>
      <c r="F93" s="526">
        <v>7.35</v>
      </c>
      <c r="G93" s="395">
        <f t="shared" si="6"/>
        <v>1418.55</v>
      </c>
      <c r="H93" s="392" t="s">
        <v>19</v>
      </c>
      <c r="I93" s="546" t="s">
        <v>430</v>
      </c>
      <c r="J93" s="541"/>
      <c r="K93" s="440"/>
      <c r="L93" s="13" t="s">
        <v>82</v>
      </c>
    </row>
    <row r="94" spans="1:12" ht="38.25" x14ac:dyDescent="0.2">
      <c r="A94" s="335" t="s">
        <v>37</v>
      </c>
      <c r="B94" s="156" t="s">
        <v>290</v>
      </c>
      <c r="C94" s="162" t="s">
        <v>74</v>
      </c>
      <c r="D94" s="396">
        <v>1237</v>
      </c>
      <c r="E94" s="163" t="s">
        <v>64</v>
      </c>
      <c r="F94" s="527">
        <v>45.1</v>
      </c>
      <c r="G94" s="528">
        <f t="shared" si="6"/>
        <v>55788.700000000004</v>
      </c>
      <c r="H94" s="163" t="s">
        <v>49</v>
      </c>
      <c r="I94" s="544" t="s">
        <v>84</v>
      </c>
      <c r="J94" s="22"/>
      <c r="K94" s="440"/>
      <c r="L94" s="13" t="s">
        <v>81</v>
      </c>
    </row>
    <row r="95" spans="1:12" ht="51" x14ac:dyDescent="0.2">
      <c r="A95" s="94"/>
      <c r="B95" s="160" t="s">
        <v>68</v>
      </c>
      <c r="C95" s="164" t="s">
        <v>74</v>
      </c>
      <c r="D95" s="165">
        <v>433</v>
      </c>
      <c r="E95" s="166" t="s">
        <v>6</v>
      </c>
      <c r="F95" s="167">
        <v>37.700000000000003</v>
      </c>
      <c r="G95" s="168">
        <f>D95*F95</f>
        <v>16324.1</v>
      </c>
      <c r="H95" s="166" t="s">
        <v>49</v>
      </c>
      <c r="I95" s="545" t="s">
        <v>80</v>
      </c>
      <c r="J95" s="22"/>
      <c r="K95" s="442"/>
      <c r="L95" s="13" t="s">
        <v>81</v>
      </c>
    </row>
    <row r="96" spans="1:12" ht="38.25" x14ac:dyDescent="0.2">
      <c r="A96" s="94"/>
      <c r="B96" s="148" t="s">
        <v>76</v>
      </c>
      <c r="C96" s="164" t="s">
        <v>74</v>
      </c>
      <c r="D96" s="165">
        <v>99</v>
      </c>
      <c r="E96" s="166" t="s">
        <v>6</v>
      </c>
      <c r="F96" s="167">
        <v>50.9</v>
      </c>
      <c r="G96" s="168">
        <f t="shared" si="6"/>
        <v>5039.0999999999995</v>
      </c>
      <c r="H96" s="166" t="s">
        <v>19</v>
      </c>
      <c r="I96" s="545" t="s">
        <v>53</v>
      </c>
      <c r="J96" s="22"/>
      <c r="K96" s="440"/>
      <c r="L96" s="13" t="s">
        <v>81</v>
      </c>
    </row>
    <row r="97" spans="1:12" ht="38.25" x14ac:dyDescent="0.2">
      <c r="A97" s="94"/>
      <c r="B97" s="148" t="s">
        <v>113</v>
      </c>
      <c r="C97" s="164" t="s">
        <v>74</v>
      </c>
      <c r="D97" s="165">
        <v>715</v>
      </c>
      <c r="E97" s="166" t="s">
        <v>6</v>
      </c>
      <c r="F97" s="167">
        <v>50.9</v>
      </c>
      <c r="G97" s="168">
        <f t="shared" si="6"/>
        <v>36393.5</v>
      </c>
      <c r="H97" s="166" t="s">
        <v>49</v>
      </c>
      <c r="I97" s="545" t="s">
        <v>53</v>
      </c>
      <c r="J97" s="22"/>
      <c r="K97" s="440"/>
      <c r="L97" s="13" t="s">
        <v>81</v>
      </c>
    </row>
    <row r="98" spans="1:12" x14ac:dyDescent="0.2">
      <c r="A98" s="94"/>
      <c r="B98" s="148" t="s">
        <v>114</v>
      </c>
      <c r="C98" s="164" t="s">
        <v>74</v>
      </c>
      <c r="D98" s="165">
        <v>342</v>
      </c>
      <c r="E98" s="166" t="s">
        <v>117</v>
      </c>
      <c r="F98" s="167">
        <v>7.35</v>
      </c>
      <c r="G98" s="168">
        <f t="shared" si="6"/>
        <v>2513.6999999999998</v>
      </c>
      <c r="H98" s="166" t="s">
        <v>19</v>
      </c>
      <c r="I98" s="545" t="s">
        <v>115</v>
      </c>
      <c r="J98" s="22"/>
      <c r="K98" s="440"/>
      <c r="L98" s="13" t="s">
        <v>81</v>
      </c>
    </row>
    <row r="99" spans="1:12" ht="38.25" x14ac:dyDescent="0.2">
      <c r="A99" s="94"/>
      <c r="B99" s="148" t="s">
        <v>116</v>
      </c>
      <c r="C99" s="164" t="s">
        <v>74</v>
      </c>
      <c r="D99" s="165">
        <v>22</v>
      </c>
      <c r="E99" s="166" t="s">
        <v>6</v>
      </c>
      <c r="F99" s="167">
        <v>50.9</v>
      </c>
      <c r="G99" s="168">
        <f t="shared" si="6"/>
        <v>1119.8</v>
      </c>
      <c r="H99" s="166" t="s">
        <v>19</v>
      </c>
      <c r="I99" s="545" t="s">
        <v>53</v>
      </c>
      <c r="J99" s="22"/>
      <c r="K99" s="440"/>
      <c r="L99" s="13" t="s">
        <v>81</v>
      </c>
    </row>
    <row r="100" spans="1:12" ht="38.25" x14ac:dyDescent="0.2">
      <c r="A100" s="94"/>
      <c r="B100" s="397" t="s">
        <v>524</v>
      </c>
      <c r="C100" s="398" t="s">
        <v>74</v>
      </c>
      <c r="D100" s="399">
        <v>43</v>
      </c>
      <c r="E100" s="392" t="s">
        <v>6</v>
      </c>
      <c r="F100" s="394">
        <v>50.9</v>
      </c>
      <c r="G100" s="197">
        <f t="shared" si="6"/>
        <v>2188.6999999999998</v>
      </c>
      <c r="H100" s="198" t="s">
        <v>19</v>
      </c>
      <c r="I100" s="546" t="s">
        <v>125</v>
      </c>
      <c r="J100" s="541"/>
      <c r="K100" s="440"/>
      <c r="L100" s="13" t="s">
        <v>81</v>
      </c>
    </row>
    <row r="101" spans="1:12" ht="19.5" customHeight="1" x14ac:dyDescent="0.2">
      <c r="A101" s="94"/>
      <c r="B101" s="328" t="s">
        <v>128</v>
      </c>
      <c r="C101" s="329" t="s">
        <v>74</v>
      </c>
      <c r="D101" s="330">
        <v>15</v>
      </c>
      <c r="E101" s="331" t="s">
        <v>6</v>
      </c>
      <c r="F101" s="332">
        <v>57.6</v>
      </c>
      <c r="G101" s="333">
        <f t="shared" si="6"/>
        <v>864</v>
      </c>
      <c r="H101" s="569" t="s">
        <v>19</v>
      </c>
      <c r="I101" s="567" t="s">
        <v>53</v>
      </c>
      <c r="J101" s="566"/>
      <c r="K101" s="440"/>
      <c r="L101" s="13" t="s">
        <v>81</v>
      </c>
    </row>
    <row r="102" spans="1:12" ht="19.5" customHeight="1" x14ac:dyDescent="0.2">
      <c r="A102" s="94"/>
      <c r="B102" s="152" t="s">
        <v>129</v>
      </c>
      <c r="C102" s="108" t="s">
        <v>74</v>
      </c>
      <c r="D102" s="109">
        <v>76</v>
      </c>
      <c r="E102" s="324" t="s">
        <v>6</v>
      </c>
      <c r="F102" s="153">
        <v>57.6</v>
      </c>
      <c r="G102" s="112">
        <f t="shared" si="6"/>
        <v>4377.6000000000004</v>
      </c>
      <c r="H102" s="572"/>
      <c r="I102" s="576"/>
      <c r="J102" s="566"/>
      <c r="K102" s="440"/>
      <c r="L102" s="13" t="s">
        <v>81</v>
      </c>
    </row>
    <row r="103" spans="1:12" ht="38.25" x14ac:dyDescent="0.2">
      <c r="A103" s="94"/>
      <c r="B103" s="148" t="s">
        <v>130</v>
      </c>
      <c r="C103" s="164" t="s">
        <v>74</v>
      </c>
      <c r="D103" s="165">
        <v>21</v>
      </c>
      <c r="E103" s="166" t="s">
        <v>6</v>
      </c>
      <c r="F103" s="167">
        <v>57.6</v>
      </c>
      <c r="G103" s="334">
        <f t="shared" si="6"/>
        <v>1209.6000000000001</v>
      </c>
      <c r="H103" s="117" t="s">
        <v>19</v>
      </c>
      <c r="I103" s="545" t="s">
        <v>53</v>
      </c>
      <c r="J103" s="22"/>
      <c r="K103" s="440"/>
      <c r="L103" s="13" t="s">
        <v>81</v>
      </c>
    </row>
    <row r="104" spans="1:12" ht="38.25" x14ac:dyDescent="0.2">
      <c r="A104" s="94"/>
      <c r="B104" s="148" t="s">
        <v>131</v>
      </c>
      <c r="C104" s="164" t="s">
        <v>74</v>
      </c>
      <c r="D104" s="165">
        <v>60</v>
      </c>
      <c r="E104" s="166" t="s">
        <v>6</v>
      </c>
      <c r="F104" s="167">
        <v>57.6</v>
      </c>
      <c r="G104" s="334">
        <f t="shared" si="6"/>
        <v>3456</v>
      </c>
      <c r="H104" s="117" t="s">
        <v>19</v>
      </c>
      <c r="I104" s="545" t="s">
        <v>53</v>
      </c>
      <c r="J104" s="22"/>
      <c r="K104" s="440"/>
      <c r="L104" s="13" t="s">
        <v>81</v>
      </c>
    </row>
    <row r="105" spans="1:12" ht="38.25" x14ac:dyDescent="0.2">
      <c r="A105" s="94"/>
      <c r="B105" s="148" t="s">
        <v>132</v>
      </c>
      <c r="C105" s="164" t="s">
        <v>74</v>
      </c>
      <c r="D105" s="165">
        <v>38</v>
      </c>
      <c r="E105" s="166" t="s">
        <v>6</v>
      </c>
      <c r="F105" s="167">
        <v>57.6</v>
      </c>
      <c r="G105" s="334">
        <f t="shared" si="6"/>
        <v>2188.8000000000002</v>
      </c>
      <c r="H105" s="117" t="s">
        <v>19</v>
      </c>
      <c r="I105" s="545" t="s">
        <v>53</v>
      </c>
      <c r="J105" s="22"/>
      <c r="K105" s="440"/>
      <c r="L105" s="13" t="s">
        <v>81</v>
      </c>
    </row>
    <row r="106" spans="1:12" ht="38.25" x14ac:dyDescent="0.2">
      <c r="A106" s="94"/>
      <c r="B106" s="148" t="s">
        <v>133</v>
      </c>
      <c r="C106" s="164" t="s">
        <v>74</v>
      </c>
      <c r="D106" s="165">
        <v>41</v>
      </c>
      <c r="E106" s="166" t="s">
        <v>6</v>
      </c>
      <c r="F106" s="167">
        <v>57.6</v>
      </c>
      <c r="G106" s="334">
        <f t="shared" si="6"/>
        <v>2361.6</v>
      </c>
      <c r="H106" s="117" t="s">
        <v>19</v>
      </c>
      <c r="I106" s="545" t="s">
        <v>53</v>
      </c>
      <c r="J106" s="22"/>
      <c r="K106" s="440"/>
      <c r="L106" s="13" t="s">
        <v>81</v>
      </c>
    </row>
    <row r="107" spans="1:12" ht="18.75" customHeight="1" x14ac:dyDescent="0.2">
      <c r="A107" s="94"/>
      <c r="B107" s="400" t="s">
        <v>448</v>
      </c>
      <c r="C107" s="401" t="s">
        <v>74</v>
      </c>
      <c r="D107" s="339">
        <v>21</v>
      </c>
      <c r="E107" s="338" t="s">
        <v>6</v>
      </c>
      <c r="F107" s="402">
        <v>50.9</v>
      </c>
      <c r="G107" s="403">
        <f t="shared" si="6"/>
        <v>1068.8999999999999</v>
      </c>
      <c r="H107" s="569" t="s">
        <v>19</v>
      </c>
      <c r="I107" s="567" t="s">
        <v>53</v>
      </c>
      <c r="J107" s="566"/>
      <c r="K107" s="442"/>
      <c r="L107" s="13" t="s">
        <v>81</v>
      </c>
    </row>
    <row r="108" spans="1:12" ht="18.75" customHeight="1" x14ac:dyDescent="0.2">
      <c r="A108" s="94"/>
      <c r="B108" s="152" t="s">
        <v>449</v>
      </c>
      <c r="C108" s="404" t="s">
        <v>74</v>
      </c>
      <c r="D108" s="405">
        <v>2</v>
      </c>
      <c r="E108" s="406" t="s">
        <v>6</v>
      </c>
      <c r="F108" s="407">
        <v>50.9</v>
      </c>
      <c r="G108" s="408">
        <f t="shared" ref="G108:G126" si="7">D108*F108</f>
        <v>101.8</v>
      </c>
      <c r="H108" s="572"/>
      <c r="I108" s="576"/>
      <c r="J108" s="566"/>
      <c r="K108" s="442"/>
      <c r="L108" s="13" t="s">
        <v>81</v>
      </c>
    </row>
    <row r="109" spans="1:12" ht="51" x14ac:dyDescent="0.2">
      <c r="A109" s="94"/>
      <c r="B109" s="148" t="s">
        <v>507</v>
      </c>
      <c r="C109" s="164" t="s">
        <v>74</v>
      </c>
      <c r="D109" s="165">
        <v>18</v>
      </c>
      <c r="E109" s="166" t="s">
        <v>6</v>
      </c>
      <c r="F109" s="167">
        <v>21.4</v>
      </c>
      <c r="G109" s="409">
        <f t="shared" si="7"/>
        <v>385.2</v>
      </c>
      <c r="H109" s="410" t="s">
        <v>19</v>
      </c>
      <c r="I109" s="545" t="s">
        <v>508</v>
      </c>
      <c r="J109" s="22"/>
      <c r="K109" s="440"/>
      <c r="L109" s="13" t="s">
        <v>81</v>
      </c>
    </row>
    <row r="110" spans="1:12" ht="38.25" x14ac:dyDescent="0.2">
      <c r="A110" s="94"/>
      <c r="B110" s="148" t="s">
        <v>552</v>
      </c>
      <c r="C110" s="164" t="s">
        <v>74</v>
      </c>
      <c r="D110" s="165">
        <v>55</v>
      </c>
      <c r="E110" s="166" t="s">
        <v>6</v>
      </c>
      <c r="F110" s="167">
        <v>50.9</v>
      </c>
      <c r="G110" s="409">
        <f t="shared" si="7"/>
        <v>2799.5</v>
      </c>
      <c r="H110" s="410" t="s">
        <v>19</v>
      </c>
      <c r="I110" s="545" t="s">
        <v>53</v>
      </c>
      <c r="J110" s="22"/>
      <c r="K110" s="440"/>
      <c r="L110" s="13" t="s">
        <v>81</v>
      </c>
    </row>
    <row r="111" spans="1:12" ht="38.25" x14ac:dyDescent="0.2">
      <c r="A111" s="94"/>
      <c r="B111" s="148" t="s">
        <v>553</v>
      </c>
      <c r="C111" s="164" t="s">
        <v>74</v>
      </c>
      <c r="D111" s="165">
        <v>88</v>
      </c>
      <c r="E111" s="166" t="s">
        <v>6</v>
      </c>
      <c r="F111" s="167">
        <v>50.9</v>
      </c>
      <c r="G111" s="409">
        <f t="shared" si="7"/>
        <v>4479.2</v>
      </c>
      <c r="H111" s="410" t="s">
        <v>19</v>
      </c>
      <c r="I111" s="545" t="s">
        <v>53</v>
      </c>
      <c r="J111" s="22"/>
      <c r="K111" s="440"/>
      <c r="L111" s="13" t="s">
        <v>81</v>
      </c>
    </row>
    <row r="112" spans="1:12" ht="38.25" x14ac:dyDescent="0.2">
      <c r="A112" s="94"/>
      <c r="B112" s="148" t="s">
        <v>594</v>
      </c>
      <c r="C112" s="164" t="s">
        <v>74</v>
      </c>
      <c r="D112" s="165">
        <v>34</v>
      </c>
      <c r="E112" s="166" t="s">
        <v>6</v>
      </c>
      <c r="F112" s="167">
        <v>50.9</v>
      </c>
      <c r="G112" s="409">
        <f t="shared" si="7"/>
        <v>1730.6</v>
      </c>
      <c r="H112" s="410" t="s">
        <v>19</v>
      </c>
      <c r="I112" s="545" t="s">
        <v>53</v>
      </c>
      <c r="J112" s="22"/>
      <c r="K112" s="440"/>
      <c r="L112" s="13" t="s">
        <v>81</v>
      </c>
    </row>
    <row r="113" spans="1:12" ht="38.25" x14ac:dyDescent="0.2">
      <c r="A113" s="94"/>
      <c r="B113" s="148" t="s">
        <v>612</v>
      </c>
      <c r="C113" s="164" t="s">
        <v>74</v>
      </c>
      <c r="D113" s="165">
        <v>30</v>
      </c>
      <c r="E113" s="166" t="s">
        <v>6</v>
      </c>
      <c r="F113" s="167">
        <v>50.9</v>
      </c>
      <c r="G113" s="409">
        <f t="shared" si="7"/>
        <v>1527</v>
      </c>
      <c r="H113" s="410" t="s">
        <v>19</v>
      </c>
      <c r="I113" s="545" t="s">
        <v>53</v>
      </c>
      <c r="J113" s="38"/>
      <c r="K113" s="440"/>
      <c r="L113" s="13" t="s">
        <v>81</v>
      </c>
    </row>
    <row r="114" spans="1:12" ht="18.75" customHeight="1" x14ac:dyDescent="0.2">
      <c r="A114" s="94"/>
      <c r="B114" s="134" t="s">
        <v>613</v>
      </c>
      <c r="C114" s="529" t="s">
        <v>74</v>
      </c>
      <c r="D114" s="530">
        <v>6</v>
      </c>
      <c r="E114" s="531" t="s">
        <v>6</v>
      </c>
      <c r="F114" s="402">
        <v>50.9</v>
      </c>
      <c r="G114" s="356">
        <f t="shared" si="7"/>
        <v>305.39999999999998</v>
      </c>
      <c r="H114" s="569" t="s">
        <v>19</v>
      </c>
      <c r="I114" s="567" t="s">
        <v>583</v>
      </c>
      <c r="J114" s="577"/>
      <c r="K114" s="440"/>
      <c r="L114" s="13" t="s">
        <v>81</v>
      </c>
    </row>
    <row r="115" spans="1:12" ht="18.75" customHeight="1" x14ac:dyDescent="0.2">
      <c r="A115" s="94"/>
      <c r="B115" s="152" t="s">
        <v>614</v>
      </c>
      <c r="C115" s="404" t="s">
        <v>74</v>
      </c>
      <c r="D115" s="405">
        <v>1</v>
      </c>
      <c r="E115" s="406" t="s">
        <v>6</v>
      </c>
      <c r="F115" s="407">
        <v>50.9</v>
      </c>
      <c r="G115" s="408">
        <f t="shared" si="7"/>
        <v>50.9</v>
      </c>
      <c r="H115" s="572"/>
      <c r="I115" s="576"/>
      <c r="J115" s="577"/>
      <c r="K115" s="440"/>
      <c r="L115" s="13" t="s">
        <v>81</v>
      </c>
    </row>
    <row r="116" spans="1:12" ht="19.5" customHeight="1" x14ac:dyDescent="0.2">
      <c r="A116" s="94"/>
      <c r="B116" s="134" t="s">
        <v>615</v>
      </c>
      <c r="C116" s="529" t="s">
        <v>74</v>
      </c>
      <c r="D116" s="530">
        <v>7</v>
      </c>
      <c r="E116" s="531" t="s">
        <v>6</v>
      </c>
      <c r="F116" s="402">
        <v>50.9</v>
      </c>
      <c r="G116" s="356">
        <f t="shared" ref="G116:G123" si="8">D116*F116</f>
        <v>356.3</v>
      </c>
      <c r="H116" s="569" t="s">
        <v>19</v>
      </c>
      <c r="I116" s="567" t="s">
        <v>583</v>
      </c>
      <c r="J116" s="577"/>
      <c r="K116" s="442"/>
      <c r="L116" s="13" t="s">
        <v>81</v>
      </c>
    </row>
    <row r="117" spans="1:12" ht="19.5" customHeight="1" x14ac:dyDescent="0.2">
      <c r="A117" s="94"/>
      <c r="B117" s="152" t="s">
        <v>616</v>
      </c>
      <c r="C117" s="404" t="s">
        <v>74</v>
      </c>
      <c r="D117" s="405">
        <v>6</v>
      </c>
      <c r="E117" s="406" t="s">
        <v>6</v>
      </c>
      <c r="F117" s="407">
        <v>50.9</v>
      </c>
      <c r="G117" s="408">
        <f t="shared" si="8"/>
        <v>305.39999999999998</v>
      </c>
      <c r="H117" s="572"/>
      <c r="I117" s="576"/>
      <c r="J117" s="577"/>
      <c r="K117" s="442"/>
      <c r="L117" s="13" t="s">
        <v>81</v>
      </c>
    </row>
    <row r="118" spans="1:12" ht="19.5" customHeight="1" x14ac:dyDescent="0.2">
      <c r="A118" s="94"/>
      <c r="B118" s="134" t="s">
        <v>617</v>
      </c>
      <c r="C118" s="529" t="s">
        <v>74</v>
      </c>
      <c r="D118" s="530">
        <v>6</v>
      </c>
      <c r="E118" s="531" t="s">
        <v>6</v>
      </c>
      <c r="F118" s="402">
        <v>50.9</v>
      </c>
      <c r="G118" s="356">
        <f t="shared" si="8"/>
        <v>305.39999999999998</v>
      </c>
      <c r="H118" s="569" t="s">
        <v>19</v>
      </c>
      <c r="I118" s="567" t="s">
        <v>583</v>
      </c>
      <c r="J118" s="578"/>
      <c r="K118" s="442"/>
      <c r="L118" s="13" t="s">
        <v>81</v>
      </c>
    </row>
    <row r="119" spans="1:12" ht="19.5" customHeight="1" x14ac:dyDescent="0.2">
      <c r="A119" s="94"/>
      <c r="B119" s="152" t="s">
        <v>618</v>
      </c>
      <c r="C119" s="404" t="s">
        <v>74</v>
      </c>
      <c r="D119" s="405">
        <v>10</v>
      </c>
      <c r="E119" s="406" t="s">
        <v>6</v>
      </c>
      <c r="F119" s="407">
        <v>50.9</v>
      </c>
      <c r="G119" s="408">
        <f t="shared" si="8"/>
        <v>509</v>
      </c>
      <c r="H119" s="572"/>
      <c r="I119" s="576"/>
      <c r="J119" s="578"/>
      <c r="K119" s="442"/>
      <c r="L119" s="13" t="s">
        <v>81</v>
      </c>
    </row>
    <row r="120" spans="1:12" ht="19.5" customHeight="1" x14ac:dyDescent="0.2">
      <c r="A120" s="94"/>
      <c r="B120" s="134" t="s">
        <v>619</v>
      </c>
      <c r="C120" s="529" t="s">
        <v>74</v>
      </c>
      <c r="D120" s="530">
        <v>9</v>
      </c>
      <c r="E120" s="531" t="s">
        <v>6</v>
      </c>
      <c r="F120" s="402">
        <v>50.9</v>
      </c>
      <c r="G120" s="356">
        <f t="shared" si="8"/>
        <v>458.09999999999997</v>
      </c>
      <c r="H120" s="569" t="s">
        <v>19</v>
      </c>
      <c r="I120" s="567" t="s">
        <v>583</v>
      </c>
      <c r="J120" s="578"/>
      <c r="K120" s="442"/>
      <c r="L120" s="13" t="s">
        <v>81</v>
      </c>
    </row>
    <row r="121" spans="1:12" ht="19.5" customHeight="1" x14ac:dyDescent="0.2">
      <c r="A121" s="94"/>
      <c r="B121" s="152" t="s">
        <v>620</v>
      </c>
      <c r="C121" s="404" t="s">
        <v>74</v>
      </c>
      <c r="D121" s="405">
        <v>12</v>
      </c>
      <c r="E121" s="406" t="s">
        <v>6</v>
      </c>
      <c r="F121" s="407">
        <v>50.9</v>
      </c>
      <c r="G121" s="408">
        <f t="shared" si="8"/>
        <v>610.79999999999995</v>
      </c>
      <c r="H121" s="572"/>
      <c r="I121" s="576"/>
      <c r="J121" s="578"/>
      <c r="K121" s="442"/>
      <c r="L121" s="13" t="s">
        <v>81</v>
      </c>
    </row>
    <row r="122" spans="1:12" ht="19.5" customHeight="1" x14ac:dyDescent="0.2">
      <c r="A122" s="94"/>
      <c r="B122" s="134" t="s">
        <v>621</v>
      </c>
      <c r="C122" s="529" t="s">
        <v>74</v>
      </c>
      <c r="D122" s="530">
        <v>12</v>
      </c>
      <c r="E122" s="531" t="s">
        <v>6</v>
      </c>
      <c r="F122" s="402">
        <v>50.9</v>
      </c>
      <c r="G122" s="356">
        <f t="shared" si="8"/>
        <v>610.79999999999995</v>
      </c>
      <c r="H122" s="569" t="s">
        <v>19</v>
      </c>
      <c r="I122" s="567" t="s">
        <v>583</v>
      </c>
      <c r="J122" s="578"/>
      <c r="K122" s="442"/>
      <c r="L122" s="13" t="s">
        <v>81</v>
      </c>
    </row>
    <row r="123" spans="1:12" ht="19.5" customHeight="1" x14ac:dyDescent="0.2">
      <c r="A123" s="94"/>
      <c r="B123" s="152" t="s">
        <v>622</v>
      </c>
      <c r="C123" s="404" t="s">
        <v>74</v>
      </c>
      <c r="D123" s="405">
        <v>9</v>
      </c>
      <c r="E123" s="406" t="s">
        <v>6</v>
      </c>
      <c r="F123" s="407">
        <v>50.9</v>
      </c>
      <c r="G123" s="408">
        <f t="shared" si="8"/>
        <v>458.09999999999997</v>
      </c>
      <c r="H123" s="572"/>
      <c r="I123" s="576"/>
      <c r="J123" s="578"/>
      <c r="K123" s="442"/>
      <c r="L123" s="13" t="s">
        <v>81</v>
      </c>
    </row>
    <row r="124" spans="1:12" x14ac:dyDescent="0.2">
      <c r="A124" s="94"/>
      <c r="B124" s="134" t="s">
        <v>567</v>
      </c>
      <c r="C124" s="529" t="s">
        <v>74</v>
      </c>
      <c r="D124" s="530">
        <v>25</v>
      </c>
      <c r="E124" s="531" t="s">
        <v>6</v>
      </c>
      <c r="F124" s="402">
        <v>50.9</v>
      </c>
      <c r="G124" s="356">
        <f t="shared" si="7"/>
        <v>1272.5</v>
      </c>
      <c r="H124" s="571" t="s">
        <v>19</v>
      </c>
      <c r="I124" s="575" t="s">
        <v>570</v>
      </c>
      <c r="J124" s="577"/>
      <c r="K124" s="440"/>
      <c r="L124" s="13" t="s">
        <v>81</v>
      </c>
    </row>
    <row r="125" spans="1:12" x14ac:dyDescent="0.2">
      <c r="A125" s="94"/>
      <c r="B125" s="134" t="s">
        <v>568</v>
      </c>
      <c r="C125" s="529" t="s">
        <v>74</v>
      </c>
      <c r="D125" s="530">
        <v>1</v>
      </c>
      <c r="E125" s="531" t="s">
        <v>6</v>
      </c>
      <c r="F125" s="402">
        <v>50.9</v>
      </c>
      <c r="G125" s="356">
        <f t="shared" si="7"/>
        <v>50.9</v>
      </c>
      <c r="H125" s="571"/>
      <c r="I125" s="575"/>
      <c r="J125" s="577"/>
      <c r="K125" s="440"/>
      <c r="L125" s="13" t="s">
        <v>81</v>
      </c>
    </row>
    <row r="126" spans="1:12" x14ac:dyDescent="0.2">
      <c r="A126" s="94"/>
      <c r="B126" s="152" t="s">
        <v>569</v>
      </c>
      <c r="C126" s="404" t="s">
        <v>74</v>
      </c>
      <c r="D126" s="405">
        <v>13</v>
      </c>
      <c r="E126" s="406" t="s">
        <v>6</v>
      </c>
      <c r="F126" s="407">
        <v>50.9</v>
      </c>
      <c r="G126" s="408">
        <f t="shared" si="7"/>
        <v>661.69999999999993</v>
      </c>
      <c r="H126" s="572"/>
      <c r="I126" s="576"/>
      <c r="J126" s="577"/>
      <c r="K126" s="440"/>
      <c r="L126" s="13" t="s">
        <v>81</v>
      </c>
    </row>
    <row r="127" spans="1:12" x14ac:dyDescent="0.2">
      <c r="A127" s="94"/>
      <c r="B127" s="134" t="s">
        <v>625</v>
      </c>
      <c r="C127" s="529" t="s">
        <v>74</v>
      </c>
      <c r="D127" s="530">
        <v>12</v>
      </c>
      <c r="E127" s="531" t="s">
        <v>6</v>
      </c>
      <c r="F127" s="402">
        <v>50.9</v>
      </c>
      <c r="G127" s="356">
        <f>D127*F127</f>
        <v>610.79999999999995</v>
      </c>
      <c r="H127" s="569" t="s">
        <v>19</v>
      </c>
      <c r="I127" s="567" t="s">
        <v>570</v>
      </c>
      <c r="J127" s="577"/>
      <c r="K127" s="442"/>
      <c r="L127" s="13" t="s">
        <v>81</v>
      </c>
    </row>
    <row r="128" spans="1:12" x14ac:dyDescent="0.2">
      <c r="A128" s="94"/>
      <c r="B128" s="134" t="s">
        <v>623</v>
      </c>
      <c r="C128" s="529" t="s">
        <v>74</v>
      </c>
      <c r="D128" s="530">
        <v>23</v>
      </c>
      <c r="E128" s="531" t="s">
        <v>6</v>
      </c>
      <c r="F128" s="402">
        <v>50.9</v>
      </c>
      <c r="G128" s="356">
        <f>D128*F128</f>
        <v>1170.7</v>
      </c>
      <c r="H128" s="571"/>
      <c r="I128" s="575"/>
      <c r="J128" s="577"/>
      <c r="K128" s="442"/>
      <c r="L128" s="13" t="s">
        <v>81</v>
      </c>
    </row>
    <row r="129" spans="1:12" ht="13.5" thickBot="1" x14ac:dyDescent="0.25">
      <c r="A129" s="127"/>
      <c r="B129" s="154" t="s">
        <v>624</v>
      </c>
      <c r="C129" s="532" t="s">
        <v>74</v>
      </c>
      <c r="D129" s="533">
        <v>8</v>
      </c>
      <c r="E129" s="534" t="s">
        <v>6</v>
      </c>
      <c r="F129" s="535">
        <v>50.9</v>
      </c>
      <c r="G129" s="536">
        <f>D129*F129</f>
        <v>407.2</v>
      </c>
      <c r="H129" s="570"/>
      <c r="I129" s="568"/>
      <c r="J129" s="577"/>
      <c r="K129" s="442"/>
      <c r="L129" s="13" t="s">
        <v>81</v>
      </c>
    </row>
    <row r="130" spans="1:12" ht="21" customHeight="1" x14ac:dyDescent="0.2">
      <c r="A130" s="94" t="s">
        <v>65</v>
      </c>
      <c r="B130" s="134" t="s">
        <v>384</v>
      </c>
      <c r="C130" s="102" t="s">
        <v>73</v>
      </c>
      <c r="D130" s="103">
        <v>73</v>
      </c>
      <c r="E130" s="376" t="s">
        <v>6</v>
      </c>
      <c r="F130" s="151">
        <v>42.45</v>
      </c>
      <c r="G130" s="356">
        <f t="shared" si="6"/>
        <v>3098.8500000000004</v>
      </c>
      <c r="H130" s="571" t="s">
        <v>19</v>
      </c>
      <c r="I130" s="575" t="s">
        <v>582</v>
      </c>
      <c r="J130" s="566"/>
      <c r="K130" s="440"/>
      <c r="L130" s="13" t="s">
        <v>81</v>
      </c>
    </row>
    <row r="131" spans="1:12" ht="21" customHeight="1" x14ac:dyDescent="0.2">
      <c r="A131" s="94"/>
      <c r="B131" s="134" t="s">
        <v>385</v>
      </c>
      <c r="C131" s="102" t="s">
        <v>73</v>
      </c>
      <c r="D131" s="103">
        <v>100</v>
      </c>
      <c r="E131" s="376" t="s">
        <v>6</v>
      </c>
      <c r="F131" s="151">
        <v>42.45</v>
      </c>
      <c r="G131" s="356">
        <f t="shared" si="6"/>
        <v>4245</v>
      </c>
      <c r="H131" s="571"/>
      <c r="I131" s="575"/>
      <c r="J131" s="566"/>
      <c r="K131" s="440"/>
      <c r="L131" s="13" t="s">
        <v>81</v>
      </c>
    </row>
    <row r="132" spans="1:12" ht="21" customHeight="1" x14ac:dyDescent="0.2">
      <c r="A132" s="94"/>
      <c r="B132" s="134" t="s">
        <v>386</v>
      </c>
      <c r="C132" s="102" t="s">
        <v>73</v>
      </c>
      <c r="D132" s="103">
        <v>170</v>
      </c>
      <c r="E132" s="376" t="s">
        <v>6</v>
      </c>
      <c r="F132" s="151">
        <v>42.45</v>
      </c>
      <c r="G132" s="356">
        <f t="shared" si="6"/>
        <v>7216.5000000000009</v>
      </c>
      <c r="H132" s="571"/>
      <c r="I132" s="575"/>
      <c r="J132" s="566"/>
      <c r="K132" s="440"/>
      <c r="L132" s="13" t="s">
        <v>81</v>
      </c>
    </row>
    <row r="133" spans="1:12" ht="21" customHeight="1" x14ac:dyDescent="0.2">
      <c r="A133" s="94"/>
      <c r="B133" s="134" t="s">
        <v>387</v>
      </c>
      <c r="C133" s="102" t="s">
        <v>73</v>
      </c>
      <c r="D133" s="103">
        <v>138</v>
      </c>
      <c r="E133" s="376" t="s">
        <v>6</v>
      </c>
      <c r="F133" s="151">
        <v>42.45</v>
      </c>
      <c r="G133" s="356">
        <f t="shared" si="6"/>
        <v>5858.1</v>
      </c>
      <c r="H133" s="571"/>
      <c r="I133" s="575"/>
      <c r="J133" s="566"/>
      <c r="K133" s="440"/>
      <c r="L133" s="13" t="s">
        <v>81</v>
      </c>
    </row>
    <row r="134" spans="1:12" ht="21" customHeight="1" thickBot="1" x14ac:dyDescent="0.25">
      <c r="A134" s="94"/>
      <c r="B134" s="152" t="s">
        <v>388</v>
      </c>
      <c r="C134" s="108" t="s">
        <v>74</v>
      </c>
      <c r="D134" s="109">
        <v>46</v>
      </c>
      <c r="E134" s="374" t="s">
        <v>6</v>
      </c>
      <c r="F134" s="153">
        <v>42.45</v>
      </c>
      <c r="G134" s="408">
        <f t="shared" si="6"/>
        <v>1952.7</v>
      </c>
      <c r="H134" s="572"/>
      <c r="I134" s="576"/>
      <c r="J134" s="566"/>
      <c r="K134" s="440"/>
      <c r="L134" s="13" t="s">
        <v>81</v>
      </c>
    </row>
    <row r="135" spans="1:12" ht="38.25" x14ac:dyDescent="0.2">
      <c r="A135" s="335" t="s">
        <v>38</v>
      </c>
      <c r="B135" s="143" t="s">
        <v>86</v>
      </c>
      <c r="C135" s="131" t="s">
        <v>74</v>
      </c>
      <c r="D135" s="132">
        <v>64</v>
      </c>
      <c r="E135" s="91" t="s">
        <v>6</v>
      </c>
      <c r="F135" s="157">
        <v>46</v>
      </c>
      <c r="G135" s="66">
        <f t="shared" si="6"/>
        <v>2944</v>
      </c>
      <c r="H135" s="91" t="s">
        <v>19</v>
      </c>
      <c r="I135" s="544" t="s">
        <v>53</v>
      </c>
      <c r="J135" s="22"/>
      <c r="K135" s="440"/>
      <c r="L135" s="13" t="s">
        <v>81</v>
      </c>
    </row>
    <row r="136" spans="1:12" ht="38.25" x14ac:dyDescent="0.2">
      <c r="A136" s="94"/>
      <c r="B136" s="148" t="s">
        <v>87</v>
      </c>
      <c r="C136" s="115" t="s">
        <v>74</v>
      </c>
      <c r="D136" s="116">
        <v>37</v>
      </c>
      <c r="E136" s="117" t="s">
        <v>6</v>
      </c>
      <c r="F136" s="149">
        <v>46</v>
      </c>
      <c r="G136" s="119">
        <f t="shared" ref="G136:G142" si="9">D136*F136</f>
        <v>1702</v>
      </c>
      <c r="H136" s="117" t="s">
        <v>19</v>
      </c>
      <c r="I136" s="545" t="s">
        <v>53</v>
      </c>
      <c r="J136" s="22"/>
      <c r="K136" s="440"/>
      <c r="L136" s="13" t="s">
        <v>81</v>
      </c>
    </row>
    <row r="137" spans="1:12" ht="25.5" x14ac:dyDescent="0.2">
      <c r="A137" s="94"/>
      <c r="B137" s="148" t="s">
        <v>335</v>
      </c>
      <c r="C137" s="115" t="s">
        <v>74</v>
      </c>
      <c r="D137" s="116">
        <v>141</v>
      </c>
      <c r="E137" s="117" t="s">
        <v>6</v>
      </c>
      <c r="F137" s="149">
        <v>22.27</v>
      </c>
      <c r="G137" s="119">
        <f t="shared" si="9"/>
        <v>3140.07</v>
      </c>
      <c r="H137" s="117" t="s">
        <v>19</v>
      </c>
      <c r="I137" s="545" t="s">
        <v>336</v>
      </c>
      <c r="J137" s="22"/>
      <c r="K137" s="440"/>
      <c r="L137" s="13" t="s">
        <v>81</v>
      </c>
    </row>
    <row r="138" spans="1:12" ht="25.5" x14ac:dyDescent="0.2">
      <c r="A138" s="94"/>
      <c r="B138" s="134" t="s">
        <v>422</v>
      </c>
      <c r="C138" s="135" t="s">
        <v>154</v>
      </c>
      <c r="D138" s="103">
        <v>1684</v>
      </c>
      <c r="E138" s="446" t="s">
        <v>7</v>
      </c>
      <c r="F138" s="151">
        <v>2.35</v>
      </c>
      <c r="G138" s="67">
        <f t="shared" si="9"/>
        <v>3957.4</v>
      </c>
      <c r="H138" s="571" t="s">
        <v>19</v>
      </c>
      <c r="I138" s="573" t="s">
        <v>420</v>
      </c>
      <c r="J138" s="566"/>
      <c r="K138" s="440"/>
      <c r="L138" s="13" t="s">
        <v>82</v>
      </c>
    </row>
    <row r="139" spans="1:12" x14ac:dyDescent="0.2">
      <c r="A139" s="357"/>
      <c r="B139" s="134" t="s">
        <v>525</v>
      </c>
      <c r="C139" s="135" t="s">
        <v>75</v>
      </c>
      <c r="D139" s="103">
        <v>208</v>
      </c>
      <c r="E139" s="446" t="s">
        <v>423</v>
      </c>
      <c r="F139" s="151">
        <v>2.35</v>
      </c>
      <c r="G139" s="67">
        <f t="shared" si="9"/>
        <v>488.8</v>
      </c>
      <c r="H139" s="571"/>
      <c r="I139" s="573"/>
      <c r="J139" s="566"/>
      <c r="K139" s="440"/>
      <c r="L139" s="13" t="s">
        <v>82</v>
      </c>
    </row>
    <row r="140" spans="1:12" x14ac:dyDescent="0.2">
      <c r="A140" s="94"/>
      <c r="B140" s="152" t="s">
        <v>526</v>
      </c>
      <c r="C140" s="137" t="s">
        <v>75</v>
      </c>
      <c r="D140" s="109">
        <v>1387</v>
      </c>
      <c r="E140" s="447" t="s">
        <v>423</v>
      </c>
      <c r="F140" s="153">
        <v>2.35</v>
      </c>
      <c r="G140" s="112">
        <f t="shared" si="9"/>
        <v>3259.4500000000003</v>
      </c>
      <c r="H140" s="572"/>
      <c r="I140" s="574"/>
      <c r="J140" s="566"/>
      <c r="K140" s="440"/>
      <c r="L140" s="13" t="s">
        <v>82</v>
      </c>
    </row>
    <row r="141" spans="1:12" ht="20.25" customHeight="1" x14ac:dyDescent="0.2">
      <c r="A141" s="94"/>
      <c r="B141" s="134" t="s">
        <v>527</v>
      </c>
      <c r="C141" s="135" t="s">
        <v>74</v>
      </c>
      <c r="D141" s="103">
        <v>29</v>
      </c>
      <c r="E141" s="376" t="s">
        <v>6</v>
      </c>
      <c r="F141" s="151">
        <v>50.9</v>
      </c>
      <c r="G141" s="67">
        <f t="shared" si="9"/>
        <v>1476.1</v>
      </c>
      <c r="H141" s="569" t="s">
        <v>19</v>
      </c>
      <c r="I141" s="567" t="s">
        <v>583</v>
      </c>
      <c r="J141" s="566"/>
      <c r="K141" s="440"/>
      <c r="L141" s="13" t="s">
        <v>81</v>
      </c>
    </row>
    <row r="142" spans="1:12" ht="20.25" customHeight="1" thickBot="1" x14ac:dyDescent="0.25">
      <c r="A142" s="127"/>
      <c r="B142" s="154" t="s">
        <v>528</v>
      </c>
      <c r="C142" s="411" t="s">
        <v>74</v>
      </c>
      <c r="D142" s="129">
        <v>93</v>
      </c>
      <c r="E142" s="326" t="s">
        <v>6</v>
      </c>
      <c r="F142" s="155">
        <v>50.9</v>
      </c>
      <c r="G142" s="68">
        <f t="shared" si="9"/>
        <v>4733.7</v>
      </c>
      <c r="H142" s="570"/>
      <c r="I142" s="568"/>
      <c r="J142" s="566"/>
      <c r="K142" s="440"/>
      <c r="L142" s="13" t="s">
        <v>81</v>
      </c>
    </row>
    <row r="143" spans="1:12" ht="26.25" thickBot="1" x14ac:dyDescent="0.25">
      <c r="A143" s="127" t="s">
        <v>39</v>
      </c>
      <c r="B143" s="159" t="s">
        <v>44</v>
      </c>
      <c r="C143" s="128" t="s">
        <v>74</v>
      </c>
      <c r="D143" s="129">
        <v>162</v>
      </c>
      <c r="E143" s="93" t="s">
        <v>6</v>
      </c>
      <c r="F143" s="155">
        <v>50</v>
      </c>
      <c r="G143" s="68">
        <f t="shared" ref="G143" si="10">D143*F143</f>
        <v>8100</v>
      </c>
      <c r="H143" s="93" t="s">
        <v>19</v>
      </c>
      <c r="I143" s="543" t="s">
        <v>21</v>
      </c>
      <c r="J143" s="22"/>
      <c r="K143" s="13"/>
      <c r="L143" s="13" t="s">
        <v>81</v>
      </c>
    </row>
    <row r="144" spans="1:12" ht="13.5" thickBot="1" x14ac:dyDescent="0.25">
      <c r="A144" s="57"/>
      <c r="B144" s="75"/>
      <c r="C144" s="14"/>
      <c r="D144" s="45"/>
      <c r="E144" s="60"/>
      <c r="F144" s="170" t="s">
        <v>29</v>
      </c>
      <c r="G144" s="171">
        <f>SUM(G6:G143)</f>
        <v>771288.88666666648</v>
      </c>
      <c r="H144" s="172"/>
      <c r="I144" s="18"/>
      <c r="J144" s="458"/>
      <c r="K144" s="13"/>
      <c r="L144" s="13"/>
    </row>
    <row r="145" spans="1:12" x14ac:dyDescent="0.2">
      <c r="A145" s="57"/>
      <c r="B145" s="56"/>
      <c r="C145" s="14"/>
      <c r="D145" s="45"/>
      <c r="E145" s="60"/>
      <c r="F145" s="14"/>
      <c r="G145" s="16"/>
      <c r="H145" s="15"/>
      <c r="I145" s="17"/>
      <c r="J145" s="458"/>
      <c r="K145" s="13"/>
      <c r="L145" s="13"/>
    </row>
    <row r="146" spans="1:12" x14ac:dyDescent="0.2">
      <c r="A146" s="57"/>
      <c r="B146" s="56"/>
      <c r="C146" s="14"/>
      <c r="D146" s="45"/>
      <c r="E146" s="60"/>
      <c r="F146" s="14"/>
      <c r="G146" s="16"/>
      <c r="H146" s="15"/>
      <c r="I146" s="17"/>
      <c r="J146" s="458"/>
      <c r="K146" s="13"/>
      <c r="L146" s="13"/>
    </row>
    <row r="147" spans="1:12" ht="13.5" thickBot="1" x14ac:dyDescent="0.25">
      <c r="A147" s="65" t="s">
        <v>11</v>
      </c>
      <c r="B147" s="22"/>
      <c r="C147" s="12"/>
      <c r="D147" s="46"/>
      <c r="E147" s="64"/>
      <c r="F147" s="12"/>
      <c r="G147" s="36"/>
      <c r="H147" s="37"/>
      <c r="I147" s="35"/>
      <c r="J147" s="22"/>
      <c r="K147" s="13"/>
      <c r="L147" s="13"/>
    </row>
    <row r="148" spans="1:12" ht="39" thickBot="1" x14ac:dyDescent="0.25">
      <c r="A148" s="76" t="s">
        <v>1</v>
      </c>
      <c r="B148" s="84" t="s">
        <v>24</v>
      </c>
      <c r="C148" s="85" t="s">
        <v>14</v>
      </c>
      <c r="D148" s="86" t="s">
        <v>12</v>
      </c>
      <c r="E148" s="87" t="s">
        <v>15</v>
      </c>
      <c r="F148" s="88" t="s">
        <v>16</v>
      </c>
      <c r="G148" s="88" t="s">
        <v>3</v>
      </c>
      <c r="H148" s="88" t="s">
        <v>17</v>
      </c>
      <c r="I148" s="89" t="s">
        <v>18</v>
      </c>
      <c r="J148" s="542"/>
      <c r="K148" s="13"/>
      <c r="L148" s="13"/>
    </row>
    <row r="149" spans="1:12" ht="25.5" x14ac:dyDescent="0.2">
      <c r="A149" s="412" t="s">
        <v>315</v>
      </c>
      <c r="B149" s="413" t="s">
        <v>316</v>
      </c>
      <c r="C149" s="414" t="s">
        <v>317</v>
      </c>
      <c r="D149" s="251" t="s">
        <v>318</v>
      </c>
      <c r="E149" s="117">
        <v>56.41</v>
      </c>
      <c r="F149" s="415">
        <f>G149/E149</f>
        <v>1057.7911717780537</v>
      </c>
      <c r="G149" s="416">
        <v>59670</v>
      </c>
      <c r="H149" s="120" t="s">
        <v>49</v>
      </c>
      <c r="I149" s="559" t="s">
        <v>584</v>
      </c>
      <c r="J149" s="22"/>
      <c r="K149" s="13"/>
      <c r="L149" s="13" t="s">
        <v>83</v>
      </c>
    </row>
    <row r="150" spans="1:12" ht="25.5" x14ac:dyDescent="0.2">
      <c r="A150" s="412" t="s">
        <v>337</v>
      </c>
      <c r="B150" s="413" t="s">
        <v>338</v>
      </c>
      <c r="C150" s="414" t="s">
        <v>339</v>
      </c>
      <c r="D150" s="251" t="s">
        <v>318</v>
      </c>
      <c r="E150" s="117">
        <v>50.86</v>
      </c>
      <c r="F150" s="415">
        <f t="shared" ref="F150:F156" si="11">G150/E150</f>
        <v>1021.431380259536</v>
      </c>
      <c r="G150" s="416">
        <v>51950</v>
      </c>
      <c r="H150" s="120" t="s">
        <v>49</v>
      </c>
      <c r="I150" s="559" t="s">
        <v>584</v>
      </c>
      <c r="J150" s="22"/>
      <c r="K150" s="13"/>
      <c r="L150" s="13" t="s">
        <v>83</v>
      </c>
    </row>
    <row r="151" spans="1:12" x14ac:dyDescent="0.2">
      <c r="A151" s="412" t="s">
        <v>340</v>
      </c>
      <c r="B151" s="413" t="s">
        <v>341</v>
      </c>
      <c r="C151" s="414" t="s">
        <v>342</v>
      </c>
      <c r="D151" s="251" t="s">
        <v>343</v>
      </c>
      <c r="E151" s="117">
        <v>10.44</v>
      </c>
      <c r="F151" s="415">
        <f t="shared" si="11"/>
        <v>952.10727969348659</v>
      </c>
      <c r="G151" s="416">
        <v>9940</v>
      </c>
      <c r="H151" s="120" t="s">
        <v>19</v>
      </c>
      <c r="I151" s="559"/>
      <c r="J151" s="566"/>
      <c r="K151" s="13"/>
      <c r="L151" s="13" t="s">
        <v>83</v>
      </c>
    </row>
    <row r="152" spans="1:12" ht="25.5" x14ac:dyDescent="0.2">
      <c r="A152" s="417" t="s">
        <v>340</v>
      </c>
      <c r="B152" s="418" t="s">
        <v>358</v>
      </c>
      <c r="C152" s="419" t="s">
        <v>342</v>
      </c>
      <c r="D152" s="250" t="s">
        <v>318</v>
      </c>
      <c r="E152" s="374">
        <v>43.12</v>
      </c>
      <c r="F152" s="420">
        <f t="shared" si="11"/>
        <v>1103.896103896104</v>
      </c>
      <c r="G152" s="421">
        <v>47600</v>
      </c>
      <c r="H152" s="380" t="s">
        <v>49</v>
      </c>
      <c r="I152" s="560" t="s">
        <v>584</v>
      </c>
      <c r="J152" s="566"/>
      <c r="K152" s="13"/>
      <c r="L152" s="13" t="s">
        <v>83</v>
      </c>
    </row>
    <row r="153" spans="1:12" ht="25.5" x14ac:dyDescent="0.2">
      <c r="A153" s="412" t="s">
        <v>374</v>
      </c>
      <c r="B153" s="413" t="s">
        <v>565</v>
      </c>
      <c r="C153" s="414" t="s">
        <v>375</v>
      </c>
      <c r="D153" s="251" t="s">
        <v>376</v>
      </c>
      <c r="E153" s="117">
        <v>83.59</v>
      </c>
      <c r="F153" s="415">
        <f t="shared" si="11"/>
        <v>804.88096662280179</v>
      </c>
      <c r="G153" s="416">
        <v>67280</v>
      </c>
      <c r="H153" s="120" t="s">
        <v>49</v>
      </c>
      <c r="I153" s="559" t="s">
        <v>584</v>
      </c>
      <c r="J153" s="22"/>
      <c r="K153" s="13"/>
      <c r="L153" s="13" t="s">
        <v>83</v>
      </c>
    </row>
    <row r="154" spans="1:12" ht="25.5" x14ac:dyDescent="0.2">
      <c r="A154" s="412" t="s">
        <v>377</v>
      </c>
      <c r="B154" s="413" t="s">
        <v>378</v>
      </c>
      <c r="C154" s="414" t="s">
        <v>379</v>
      </c>
      <c r="D154" s="251" t="s">
        <v>318</v>
      </c>
      <c r="E154" s="117">
        <v>59.01</v>
      </c>
      <c r="F154" s="415">
        <f t="shared" si="11"/>
        <v>916.79376376885273</v>
      </c>
      <c r="G154" s="416">
        <v>54100</v>
      </c>
      <c r="H154" s="120" t="s">
        <v>49</v>
      </c>
      <c r="I154" s="559" t="s">
        <v>584</v>
      </c>
      <c r="J154" s="22"/>
      <c r="K154" s="13"/>
      <c r="L154" s="13" t="s">
        <v>83</v>
      </c>
    </row>
    <row r="155" spans="1:12" ht="25.5" x14ac:dyDescent="0.2">
      <c r="A155" s="412" t="s">
        <v>380</v>
      </c>
      <c r="B155" s="413" t="s">
        <v>378</v>
      </c>
      <c r="C155" s="414" t="s">
        <v>381</v>
      </c>
      <c r="D155" s="251" t="s">
        <v>318</v>
      </c>
      <c r="E155" s="117">
        <v>73.83</v>
      </c>
      <c r="F155" s="415">
        <f t="shared" si="11"/>
        <v>766.62603277800349</v>
      </c>
      <c r="G155" s="416">
        <v>56600</v>
      </c>
      <c r="H155" s="120" t="s">
        <v>49</v>
      </c>
      <c r="I155" s="559" t="s">
        <v>584</v>
      </c>
      <c r="J155" s="22"/>
      <c r="K155" s="13"/>
      <c r="L155" s="13" t="s">
        <v>83</v>
      </c>
    </row>
    <row r="156" spans="1:12" ht="26.25" thickBot="1" x14ac:dyDescent="0.25">
      <c r="A156" s="422" t="s">
        <v>424</v>
      </c>
      <c r="B156" s="423" t="s">
        <v>425</v>
      </c>
      <c r="C156" s="424" t="s">
        <v>426</v>
      </c>
      <c r="D156" s="425" t="s">
        <v>110</v>
      </c>
      <c r="E156" s="426">
        <v>32.909999999999997</v>
      </c>
      <c r="F156" s="427">
        <f t="shared" si="11"/>
        <v>987.54178061379525</v>
      </c>
      <c r="G156" s="428">
        <v>32500</v>
      </c>
      <c r="H156" s="429" t="s">
        <v>49</v>
      </c>
      <c r="I156" s="561" t="s">
        <v>584</v>
      </c>
      <c r="J156" s="22"/>
      <c r="K156" s="13"/>
      <c r="L156" s="13" t="s">
        <v>83</v>
      </c>
    </row>
    <row r="157" spans="1:12" ht="13.5" thickBot="1" x14ac:dyDescent="0.25">
      <c r="A157" s="4"/>
      <c r="B157" s="37"/>
      <c r="C157" s="14"/>
      <c r="D157" s="46"/>
      <c r="E157" s="4"/>
      <c r="F157" s="362" t="s">
        <v>29</v>
      </c>
      <c r="G157" s="174">
        <f>SUM(G149:G156)</f>
        <v>379640</v>
      </c>
      <c r="H157" s="10"/>
      <c r="I157" s="1"/>
      <c r="J157" s="39"/>
      <c r="K157" s="13"/>
      <c r="L157" s="13"/>
    </row>
    <row r="158" spans="1:12" x14ac:dyDescent="0.2">
      <c r="A158" s="40"/>
      <c r="B158" s="37"/>
      <c r="C158" s="14"/>
      <c r="D158" s="46"/>
      <c r="E158" s="37"/>
      <c r="F158" s="90"/>
      <c r="G158" s="31"/>
      <c r="H158" s="10"/>
      <c r="I158" s="1"/>
      <c r="J158" s="39"/>
      <c r="K158" s="13"/>
      <c r="L158" s="13"/>
    </row>
    <row r="159" spans="1:12" ht="13.5" thickBot="1" x14ac:dyDescent="0.25">
      <c r="A159" s="40"/>
      <c r="B159" s="9"/>
      <c r="C159" s="29"/>
      <c r="D159" s="44"/>
      <c r="E159" s="9"/>
      <c r="F159" s="30"/>
      <c r="G159" s="31"/>
      <c r="H159" s="10"/>
      <c r="I159" s="1"/>
      <c r="J159" s="39"/>
      <c r="K159" s="3"/>
    </row>
    <row r="160" spans="1:12" ht="13.5" thickBot="1" x14ac:dyDescent="0.25">
      <c r="A160" s="40" t="s">
        <v>30</v>
      </c>
      <c r="B160" s="3"/>
      <c r="C160" s="50"/>
      <c r="D160" s="47"/>
      <c r="E160" s="21"/>
      <c r="F160" s="74" t="s">
        <v>109</v>
      </c>
      <c r="G160" s="73">
        <f>SUM(G144,G157)</f>
        <v>1150928.8866666665</v>
      </c>
      <c r="H160" s="10"/>
      <c r="I160" s="1"/>
      <c r="J160" s="38"/>
      <c r="K160" s="3"/>
    </row>
    <row r="161" spans="1:11" x14ac:dyDescent="0.2">
      <c r="A161" s="41" t="s">
        <v>26</v>
      </c>
      <c r="B161" s="3"/>
      <c r="C161" s="50"/>
      <c r="D161" s="47"/>
      <c r="E161" s="9"/>
      <c r="F161" s="24"/>
      <c r="G161" s="25"/>
      <c r="H161" s="21"/>
      <c r="I161" s="19"/>
      <c r="J161" s="38"/>
      <c r="K161" s="3"/>
    </row>
    <row r="162" spans="1:11" ht="13.5" thickBot="1" x14ac:dyDescent="0.25">
      <c r="A162" s="42" t="s">
        <v>27</v>
      </c>
      <c r="B162" s="3"/>
      <c r="C162" s="50"/>
      <c r="D162" s="44"/>
      <c r="E162" s="52"/>
      <c r="F162" s="53"/>
      <c r="H162" s="27"/>
      <c r="I162" s="20"/>
      <c r="J162" s="38"/>
      <c r="K162" s="3"/>
    </row>
    <row r="163" spans="1:11" ht="39" thickBot="1" x14ac:dyDescent="0.25">
      <c r="A163" s="42" t="s">
        <v>50</v>
      </c>
      <c r="B163" s="3"/>
      <c r="C163" s="32"/>
      <c r="D163" s="48"/>
      <c r="E163" s="69"/>
      <c r="F163" s="70"/>
      <c r="G163" s="71" t="s">
        <v>29</v>
      </c>
      <c r="H163" s="72" t="s">
        <v>289</v>
      </c>
      <c r="I163" s="33"/>
      <c r="J163" s="38"/>
      <c r="K163" s="3"/>
    </row>
    <row r="164" spans="1:11" x14ac:dyDescent="0.2">
      <c r="A164" s="42" t="s">
        <v>28</v>
      </c>
      <c r="B164" s="3"/>
      <c r="C164" s="32"/>
      <c r="D164" s="48"/>
      <c r="E164" s="600" t="s">
        <v>29</v>
      </c>
      <c r="F164" s="601"/>
      <c r="G164" s="66">
        <f>SUM(G165:G168)</f>
        <v>1150928.8866666663</v>
      </c>
      <c r="H164" s="370">
        <f>SUM(H165:H168)</f>
        <v>446534.66000000003</v>
      </c>
      <c r="I164" s="33"/>
      <c r="J164" s="38"/>
      <c r="K164" s="3"/>
    </row>
    <row r="165" spans="1:11" x14ac:dyDescent="0.2">
      <c r="A165" s="41"/>
      <c r="B165" s="3"/>
      <c r="C165" s="32"/>
      <c r="D165" s="48"/>
      <c r="E165" s="598" t="s">
        <v>59</v>
      </c>
      <c r="F165" s="599"/>
      <c r="G165" s="67">
        <f>SUMIF(L6:L156,"S",G6:G156)</f>
        <v>712932.37333333306</v>
      </c>
      <c r="H165" s="371">
        <v>213617.28</v>
      </c>
      <c r="I165" s="33"/>
      <c r="J165" s="38"/>
      <c r="K165" s="3"/>
    </row>
    <row r="166" spans="1:11" x14ac:dyDescent="0.2">
      <c r="A166" s="41"/>
      <c r="B166" s="3"/>
      <c r="C166" s="32"/>
      <c r="D166" s="48"/>
      <c r="E166" s="602" t="s">
        <v>60</v>
      </c>
      <c r="F166" s="603"/>
      <c r="G166" s="67">
        <f>SUMIF(L6:L156,"K",G6:G156)</f>
        <v>58356.513333333329</v>
      </c>
      <c r="H166" s="372">
        <v>9657.3799999999992</v>
      </c>
      <c r="I166" s="33"/>
      <c r="K166" s="3"/>
    </row>
    <row r="167" spans="1:11" x14ac:dyDescent="0.2">
      <c r="A167" s="41"/>
      <c r="B167" s="3"/>
      <c r="C167" s="32"/>
      <c r="D167" s="48"/>
      <c r="E167" s="602" t="s">
        <v>61</v>
      </c>
      <c r="F167" s="603"/>
      <c r="G167" s="67">
        <f>SUMIF(L6:L156,"F",G6:G156)</f>
        <v>379640</v>
      </c>
      <c r="H167" s="372">
        <v>223260</v>
      </c>
      <c r="I167" s="33"/>
      <c r="K167" s="3"/>
    </row>
    <row r="168" spans="1:11" ht="13.5" thickBot="1" x14ac:dyDescent="0.25">
      <c r="A168" s="41"/>
      <c r="B168" s="3"/>
      <c r="C168" s="32"/>
      <c r="D168" s="47"/>
      <c r="E168" s="596" t="s">
        <v>62</v>
      </c>
      <c r="F168" s="597"/>
      <c r="G168" s="68">
        <f>SUMIF(L6:L156,"P",G6:G156)</f>
        <v>0</v>
      </c>
      <c r="H168" s="372">
        <f>SUMIFS(G6:G156,K6:K156,"P",L6:L156,"P")</f>
        <v>0</v>
      </c>
      <c r="I168" s="33"/>
      <c r="J168" s="50"/>
      <c r="K168" s="3"/>
    </row>
    <row r="169" spans="1:11" x14ac:dyDescent="0.2">
      <c r="A169" s="41"/>
      <c r="B169" s="3"/>
      <c r="C169" s="32"/>
      <c r="D169" s="47"/>
      <c r="E169" s="21"/>
      <c r="F169" s="32"/>
      <c r="G169" s="34"/>
      <c r="H169" s="51"/>
      <c r="I169" s="33"/>
      <c r="J169" s="50"/>
      <c r="K169" s="3"/>
    </row>
    <row r="170" spans="1:11" x14ac:dyDescent="0.2">
      <c r="A170" s="41"/>
      <c r="B170" s="3"/>
      <c r="C170" s="32"/>
      <c r="D170" s="47"/>
      <c r="E170" s="21"/>
      <c r="F170" s="32"/>
      <c r="G170" s="34"/>
      <c r="H170" s="21"/>
      <c r="I170" s="33"/>
      <c r="J170" s="50"/>
      <c r="K170" s="3"/>
    </row>
    <row r="171" spans="1:11" x14ac:dyDescent="0.2">
      <c r="A171" s="41"/>
      <c r="B171" s="3"/>
      <c r="C171" s="32"/>
      <c r="D171" s="47"/>
      <c r="E171" s="21"/>
      <c r="F171" s="32"/>
      <c r="G171" s="34"/>
      <c r="H171" s="21"/>
      <c r="I171" s="33"/>
      <c r="J171" s="50"/>
      <c r="K171" s="3"/>
    </row>
    <row r="172" spans="1:11" x14ac:dyDescent="0.2">
      <c r="A172" s="41"/>
      <c r="B172" s="3"/>
      <c r="C172" s="32"/>
      <c r="D172" s="47"/>
      <c r="E172" s="21"/>
      <c r="F172" s="54"/>
      <c r="G172" s="34"/>
      <c r="H172" s="21"/>
      <c r="I172" s="33"/>
      <c r="J172" s="50"/>
      <c r="K172" s="3"/>
    </row>
  </sheetData>
  <mergeCells count="99">
    <mergeCell ref="I89:I90"/>
    <mergeCell ref="I91:I92"/>
    <mergeCell ref="H89:H90"/>
    <mergeCell ref="H91:H92"/>
    <mergeCell ref="J89:J90"/>
    <mergeCell ref="J91:J92"/>
    <mergeCell ref="I116:I117"/>
    <mergeCell ref="I114:I115"/>
    <mergeCell ref="H118:H119"/>
    <mergeCell ref="H120:H121"/>
    <mergeCell ref="H122:H123"/>
    <mergeCell ref="H127:H129"/>
    <mergeCell ref="I127:I129"/>
    <mergeCell ref="I122:I123"/>
    <mergeCell ref="I120:I121"/>
    <mergeCell ref="I118:I119"/>
    <mergeCell ref="J151:J152"/>
    <mergeCell ref="I52:I53"/>
    <mergeCell ref="H52:H53"/>
    <mergeCell ref="H84:H86"/>
    <mergeCell ref="I84:I86"/>
    <mergeCell ref="J84:J86"/>
    <mergeCell ref="H57:H58"/>
    <mergeCell ref="I57:I58"/>
    <mergeCell ref="J57:J58"/>
    <mergeCell ref="I81:I82"/>
    <mergeCell ref="J81:J82"/>
    <mergeCell ref="H81:H82"/>
    <mergeCell ref="H101:H102"/>
    <mergeCell ref="I101:I102"/>
    <mergeCell ref="J101:J102"/>
    <mergeCell ref="J130:J134"/>
    <mergeCell ref="E168:F168"/>
    <mergeCell ref="E165:F165"/>
    <mergeCell ref="E164:F164"/>
    <mergeCell ref="E167:F167"/>
    <mergeCell ref="E166:F166"/>
    <mergeCell ref="A1:I1"/>
    <mergeCell ref="J9:J11"/>
    <mergeCell ref="J78:J79"/>
    <mergeCell ref="H6:H8"/>
    <mergeCell ref="I6:I8"/>
    <mergeCell ref="H9:H11"/>
    <mergeCell ref="J6:J8"/>
    <mergeCell ref="I9:I11"/>
    <mergeCell ref="H12:H13"/>
    <mergeCell ref="I12:I13"/>
    <mergeCell ref="J12:J13"/>
    <mergeCell ref="I65:I66"/>
    <mergeCell ref="H65:H66"/>
    <mergeCell ref="J34:J35"/>
    <mergeCell ref="I54:I56"/>
    <mergeCell ref="J54:J56"/>
    <mergeCell ref="I34:I35"/>
    <mergeCell ref="H39:H40"/>
    <mergeCell ref="I39:I40"/>
    <mergeCell ref="J39:J40"/>
    <mergeCell ref="J17:J18"/>
    <mergeCell ref="I17:I18"/>
    <mergeCell ref="H19:H22"/>
    <mergeCell ref="I19:I22"/>
    <mergeCell ref="J19:J22"/>
    <mergeCell ref="J29:J30"/>
    <mergeCell ref="H50:H51"/>
    <mergeCell ref="I50:I51"/>
    <mergeCell ref="J50:J51"/>
    <mergeCell ref="H78:H79"/>
    <mergeCell ref="I78:I79"/>
    <mergeCell ref="J65:J66"/>
    <mergeCell ref="J52:J53"/>
    <mergeCell ref="H54:H56"/>
    <mergeCell ref="I59:I62"/>
    <mergeCell ref="J59:J62"/>
    <mergeCell ref="H59:H62"/>
    <mergeCell ref="H71:H76"/>
    <mergeCell ref="I71:I76"/>
    <mergeCell ref="J71:J76"/>
    <mergeCell ref="I130:I134"/>
    <mergeCell ref="H130:H134"/>
    <mergeCell ref="H107:H108"/>
    <mergeCell ref="J107:J108"/>
    <mergeCell ref="I107:I108"/>
    <mergeCell ref="J124:J126"/>
    <mergeCell ref="I124:I126"/>
    <mergeCell ref="H124:H126"/>
    <mergeCell ref="J114:J115"/>
    <mergeCell ref="J116:J117"/>
    <mergeCell ref="J118:J119"/>
    <mergeCell ref="J120:J121"/>
    <mergeCell ref="J122:J123"/>
    <mergeCell ref="J127:J129"/>
    <mergeCell ref="H114:H115"/>
    <mergeCell ref="H116:H117"/>
    <mergeCell ref="J141:J142"/>
    <mergeCell ref="I141:I142"/>
    <mergeCell ref="H141:H142"/>
    <mergeCell ref="H138:H140"/>
    <mergeCell ref="I138:I140"/>
    <mergeCell ref="J138:J140"/>
  </mergeCells>
  <phoneticPr fontId="0" type="noConversion"/>
  <pageMargins left="0.27559055118110237" right="0.15748031496062992" top="0.47244094488188981" bottom="0.82677165354330717" header="0.31496062992125984" footer="0.31496062992125984"/>
  <pageSetup paperSize="9" scale="72" fitToHeight="0" orientation="landscape" r:id="rId1"/>
  <headerFooter>
    <oddHeader>&amp;A</oddHeader>
    <oddFooter>Stran &amp;P od &amp;N</oddFooter>
  </headerFooter>
  <rowBreaks count="1" manualBreakCount="1">
    <brk id="108" max="8" man="1"/>
  </rowBreaks>
  <ignoredErrors>
    <ignoredError sqref="G157" formulaRange="1"/>
    <ignoredError sqref="G7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0"/>
  <sheetViews>
    <sheetView view="pageBreakPreview" topLeftCell="A226" zoomScale="70" zoomScaleNormal="70" zoomScaleSheetLayoutView="70" workbookViewId="0">
      <selection activeCell="I242" sqref="I242"/>
    </sheetView>
  </sheetViews>
  <sheetFormatPr defaultRowHeight="12.75" x14ac:dyDescent="0.2"/>
  <cols>
    <col min="1" max="1" width="17.7109375" style="292" customWidth="1"/>
    <col min="2" max="2" width="20.5703125" style="355" bestFit="1" customWidth="1"/>
    <col min="3" max="3" width="22.5703125" style="291" customWidth="1"/>
    <col min="4" max="4" width="11.7109375" style="291" customWidth="1"/>
    <col min="5" max="5" width="18.5703125" style="282" customWidth="1"/>
    <col min="6" max="6" width="20" style="290" customWidth="1"/>
    <col min="7" max="7" width="24.140625" style="282" customWidth="1"/>
    <col min="8" max="8" width="35.28515625" style="289" customWidth="1"/>
    <col min="9" max="9" width="38.42578125" style="288" customWidth="1"/>
    <col min="10" max="10" width="37.42578125" style="23" customWidth="1"/>
    <col min="11" max="11" width="15.42578125" style="287" customWidth="1"/>
    <col min="12" max="12" width="20.42578125" style="282" customWidth="1"/>
    <col min="13" max="16384" width="9.140625" style="282"/>
  </cols>
  <sheetData>
    <row r="1" spans="1:14" ht="18" customHeight="1" x14ac:dyDescent="0.25">
      <c r="A1" s="650" t="s">
        <v>628</v>
      </c>
      <c r="B1" s="651"/>
      <c r="C1" s="651"/>
      <c r="D1" s="651"/>
      <c r="E1" s="651"/>
      <c r="F1" s="651"/>
      <c r="G1" s="651"/>
      <c r="H1" s="651"/>
      <c r="I1" s="651"/>
      <c r="J1" s="562"/>
      <c r="K1" s="22"/>
      <c r="L1" s="323"/>
    </row>
    <row r="2" spans="1:14" s="294" customFormat="1" ht="19.5" customHeight="1" x14ac:dyDescent="0.25">
      <c r="A2" s="659"/>
      <c r="B2" s="579"/>
      <c r="C2" s="579"/>
      <c r="D2" s="579"/>
      <c r="E2" s="579"/>
      <c r="F2" s="579"/>
      <c r="G2" s="579"/>
      <c r="H2" s="579"/>
      <c r="I2" s="579"/>
      <c r="J2" s="39"/>
      <c r="K2" s="22"/>
      <c r="L2" s="13"/>
      <c r="N2" s="13"/>
    </row>
    <row r="3" spans="1:14" s="294" customFormat="1" ht="13.5" customHeight="1" thickBot="1" x14ac:dyDescent="0.3">
      <c r="A3" s="322"/>
      <c r="B3" s="345"/>
      <c r="C3" s="60"/>
      <c r="D3" s="60"/>
      <c r="E3" s="75"/>
      <c r="F3" s="321"/>
      <c r="G3" s="75"/>
      <c r="H3" s="320"/>
      <c r="I3" s="319"/>
      <c r="J3" s="39"/>
      <c r="K3" s="22"/>
      <c r="L3" s="13"/>
      <c r="M3" s="13"/>
    </row>
    <row r="4" spans="1:14" ht="13.5" thickBot="1" x14ac:dyDescent="0.25">
      <c r="A4" s="652" t="s">
        <v>0</v>
      </c>
      <c r="B4" s="653"/>
      <c r="C4" s="199"/>
      <c r="D4" s="199"/>
      <c r="E4" s="200"/>
      <c r="F4" s="201"/>
      <c r="G4" s="200"/>
      <c r="H4" s="202"/>
      <c r="I4" s="203"/>
      <c r="J4" s="204"/>
      <c r="K4" s="22"/>
      <c r="L4" s="13"/>
    </row>
    <row r="5" spans="1:14" ht="26.25" customHeight="1" thickBot="1" x14ac:dyDescent="0.25">
      <c r="A5" s="205" t="s">
        <v>1</v>
      </c>
      <c r="B5" s="654" t="s">
        <v>134</v>
      </c>
      <c r="C5" s="655"/>
      <c r="D5" s="656"/>
      <c r="E5" s="206" t="s">
        <v>2</v>
      </c>
      <c r="F5" s="207" t="s">
        <v>135</v>
      </c>
      <c r="G5" s="206" t="s">
        <v>3</v>
      </c>
      <c r="H5" s="660" t="s">
        <v>18</v>
      </c>
      <c r="I5" s="657" t="s">
        <v>136</v>
      </c>
      <c r="J5" s="669" t="s">
        <v>4</v>
      </c>
      <c r="K5" s="668"/>
      <c r="L5" s="13"/>
    </row>
    <row r="6" spans="1:14" ht="13.5" thickBot="1" x14ac:dyDescent="0.25">
      <c r="A6" s="208"/>
      <c r="B6" s="346" t="s">
        <v>137</v>
      </c>
      <c r="C6" s="209" t="s">
        <v>71</v>
      </c>
      <c r="D6" s="209" t="s">
        <v>138</v>
      </c>
      <c r="E6" s="210"/>
      <c r="F6" s="211" t="s">
        <v>139</v>
      </c>
      <c r="G6" s="212" t="s">
        <v>139</v>
      </c>
      <c r="H6" s="661"/>
      <c r="I6" s="658"/>
      <c r="J6" s="670"/>
      <c r="K6" s="668"/>
      <c r="L6" s="75"/>
    </row>
    <row r="7" spans="1:14" ht="51" customHeight="1" x14ac:dyDescent="0.2">
      <c r="A7" s="213" t="s">
        <v>31</v>
      </c>
      <c r="B7" s="347" t="s">
        <v>140</v>
      </c>
      <c r="C7" s="214" t="s">
        <v>72</v>
      </c>
      <c r="D7" s="215">
        <v>270</v>
      </c>
      <c r="E7" s="216" t="s">
        <v>5</v>
      </c>
      <c r="F7" s="169">
        <v>6.83</v>
      </c>
      <c r="G7" s="217">
        <f t="shared" ref="G7:G15" si="0">D7*F7</f>
        <v>1844.1</v>
      </c>
      <c r="H7" s="663" t="s">
        <v>141</v>
      </c>
      <c r="I7" s="218" t="s">
        <v>142</v>
      </c>
      <c r="J7" s="664"/>
      <c r="K7" s="671"/>
      <c r="L7" s="440"/>
    </row>
    <row r="8" spans="1:14" x14ac:dyDescent="0.2">
      <c r="A8" s="219"/>
      <c r="B8" s="348" t="s">
        <v>143</v>
      </c>
      <c r="C8" s="220" t="s">
        <v>73</v>
      </c>
      <c r="D8" s="221">
        <v>292</v>
      </c>
      <c r="E8" s="195" t="s">
        <v>5</v>
      </c>
      <c r="F8" s="151">
        <v>6.83</v>
      </c>
      <c r="G8" s="217">
        <f t="shared" si="0"/>
        <v>1994.3600000000001</v>
      </c>
      <c r="H8" s="610"/>
      <c r="I8" s="222" t="s">
        <v>142</v>
      </c>
      <c r="J8" s="665"/>
      <c r="K8" s="671"/>
      <c r="L8" s="440"/>
    </row>
    <row r="9" spans="1:14" x14ac:dyDescent="0.2">
      <c r="A9" s="223"/>
      <c r="B9" s="349" t="s">
        <v>144</v>
      </c>
      <c r="C9" s="224" t="s">
        <v>74</v>
      </c>
      <c r="D9" s="225">
        <v>541</v>
      </c>
      <c r="E9" s="194" t="s">
        <v>5</v>
      </c>
      <c r="F9" s="151">
        <v>6.83</v>
      </c>
      <c r="G9" s="217">
        <f t="shared" si="0"/>
        <v>3695.03</v>
      </c>
      <c r="H9" s="610"/>
      <c r="I9" s="222" t="s">
        <v>142</v>
      </c>
      <c r="J9" s="665"/>
      <c r="K9" s="671"/>
      <c r="L9" s="440"/>
    </row>
    <row r="10" spans="1:14" x14ac:dyDescent="0.2">
      <c r="A10" s="223"/>
      <c r="B10" s="349" t="s">
        <v>145</v>
      </c>
      <c r="C10" s="224" t="s">
        <v>74</v>
      </c>
      <c r="D10" s="225">
        <v>110</v>
      </c>
      <c r="E10" s="194" t="s">
        <v>7</v>
      </c>
      <c r="F10" s="151">
        <v>6.83</v>
      </c>
      <c r="G10" s="217">
        <f t="shared" si="0"/>
        <v>751.3</v>
      </c>
      <c r="H10" s="610"/>
      <c r="I10" s="222" t="s">
        <v>142</v>
      </c>
      <c r="J10" s="665"/>
      <c r="K10" s="671"/>
      <c r="L10" s="440"/>
    </row>
    <row r="11" spans="1:14" ht="25.5" x14ac:dyDescent="0.2">
      <c r="A11" s="223"/>
      <c r="B11" s="349" t="s">
        <v>146</v>
      </c>
      <c r="C11" s="224" t="s">
        <v>74</v>
      </c>
      <c r="D11" s="225">
        <v>159</v>
      </c>
      <c r="E11" s="195" t="s">
        <v>147</v>
      </c>
      <c r="F11" s="151">
        <v>18.8</v>
      </c>
      <c r="G11" s="217">
        <f t="shared" si="0"/>
        <v>2989.2000000000003</v>
      </c>
      <c r="H11" s="610"/>
      <c r="I11" s="222" t="s">
        <v>142</v>
      </c>
      <c r="J11" s="665"/>
      <c r="K11" s="671"/>
      <c r="L11" s="440"/>
    </row>
    <row r="12" spans="1:14" x14ac:dyDescent="0.2">
      <c r="A12" s="223"/>
      <c r="B12" s="350" t="s">
        <v>148</v>
      </c>
      <c r="C12" s="226" t="s">
        <v>73</v>
      </c>
      <c r="D12" s="227">
        <v>2</v>
      </c>
      <c r="E12" s="193" t="s">
        <v>6</v>
      </c>
      <c r="F12" s="153">
        <v>18.8</v>
      </c>
      <c r="G12" s="228">
        <f t="shared" si="0"/>
        <v>37.6</v>
      </c>
      <c r="H12" s="611"/>
      <c r="I12" s="229" t="s">
        <v>142</v>
      </c>
      <c r="J12" s="630"/>
      <c r="K12" s="671"/>
      <c r="L12" s="440"/>
    </row>
    <row r="13" spans="1:14" ht="40.5" customHeight="1" x14ac:dyDescent="0.2">
      <c r="A13" s="230"/>
      <c r="B13" s="349" t="s">
        <v>149</v>
      </c>
      <c r="C13" s="224" t="s">
        <v>74</v>
      </c>
      <c r="D13" s="225">
        <v>41</v>
      </c>
      <c r="E13" s="194" t="s">
        <v>6</v>
      </c>
      <c r="F13" s="151">
        <v>20</v>
      </c>
      <c r="G13" s="217">
        <f t="shared" si="0"/>
        <v>820</v>
      </c>
      <c r="H13" s="645" t="s">
        <v>150</v>
      </c>
      <c r="I13" s="222" t="s">
        <v>142</v>
      </c>
      <c r="J13" s="463"/>
      <c r="K13" s="649"/>
      <c r="L13" s="440"/>
    </row>
    <row r="14" spans="1:14" ht="39.75" customHeight="1" x14ac:dyDescent="0.2">
      <c r="A14" s="230"/>
      <c r="B14" s="350" t="s">
        <v>151</v>
      </c>
      <c r="C14" s="226" t="s">
        <v>74</v>
      </c>
      <c r="D14" s="227">
        <v>62</v>
      </c>
      <c r="E14" s="193" t="s">
        <v>6</v>
      </c>
      <c r="F14" s="153">
        <v>20</v>
      </c>
      <c r="G14" s="228">
        <f t="shared" si="0"/>
        <v>1240</v>
      </c>
      <c r="H14" s="631"/>
      <c r="I14" s="229" t="s">
        <v>142</v>
      </c>
      <c r="J14" s="464"/>
      <c r="K14" s="579"/>
      <c r="L14" s="440"/>
    </row>
    <row r="15" spans="1:14" ht="38.25" x14ac:dyDescent="0.2">
      <c r="A15" s="231"/>
      <c r="B15" s="351" t="s">
        <v>152</v>
      </c>
      <c r="C15" s="232" t="s">
        <v>74</v>
      </c>
      <c r="D15" s="233">
        <v>25</v>
      </c>
      <c r="E15" s="117" t="s">
        <v>6</v>
      </c>
      <c r="F15" s="149">
        <v>20</v>
      </c>
      <c r="G15" s="234">
        <f t="shared" si="0"/>
        <v>500</v>
      </c>
      <c r="H15" s="150" t="s">
        <v>153</v>
      </c>
      <c r="I15" s="235" t="s">
        <v>142</v>
      </c>
      <c r="J15" s="267"/>
      <c r="K15" s="458"/>
      <c r="L15" s="440"/>
    </row>
    <row r="16" spans="1:14" x14ac:dyDescent="0.2">
      <c r="A16" s="231"/>
      <c r="B16" s="349" t="s">
        <v>155</v>
      </c>
      <c r="C16" s="224" t="s">
        <v>74</v>
      </c>
      <c r="D16" s="225">
        <v>101</v>
      </c>
      <c r="E16" s="194" t="s">
        <v>7</v>
      </c>
      <c r="F16" s="151">
        <v>6.83</v>
      </c>
      <c r="G16" s="217">
        <v>0</v>
      </c>
      <c r="H16" s="645" t="s">
        <v>141</v>
      </c>
      <c r="I16" s="222" t="s">
        <v>142</v>
      </c>
      <c r="J16" s="665" t="s">
        <v>156</v>
      </c>
      <c r="K16" s="579"/>
      <c r="L16" s="440"/>
    </row>
    <row r="17" spans="1:12" x14ac:dyDescent="0.2">
      <c r="A17" s="231"/>
      <c r="B17" s="349" t="s">
        <v>157</v>
      </c>
      <c r="C17" s="224" t="s">
        <v>74</v>
      </c>
      <c r="D17" s="225">
        <v>41</v>
      </c>
      <c r="E17" s="194" t="s">
        <v>5</v>
      </c>
      <c r="F17" s="151">
        <v>6.83</v>
      </c>
      <c r="G17" s="217">
        <v>0</v>
      </c>
      <c r="H17" s="645"/>
      <c r="I17" s="222" t="s">
        <v>142</v>
      </c>
      <c r="J17" s="665"/>
      <c r="K17" s="579"/>
      <c r="L17" s="440"/>
    </row>
    <row r="18" spans="1:12" x14ac:dyDescent="0.2">
      <c r="A18" s="231"/>
      <c r="B18" s="349" t="s">
        <v>158</v>
      </c>
      <c r="C18" s="224" t="s">
        <v>74</v>
      </c>
      <c r="D18" s="225">
        <v>208</v>
      </c>
      <c r="E18" s="194" t="s">
        <v>5</v>
      </c>
      <c r="F18" s="151">
        <v>6.83</v>
      </c>
      <c r="G18" s="217">
        <v>0</v>
      </c>
      <c r="H18" s="645"/>
      <c r="I18" s="222" t="s">
        <v>142</v>
      </c>
      <c r="J18" s="665"/>
      <c r="K18" s="579"/>
      <c r="L18" s="440"/>
    </row>
    <row r="19" spans="1:12" x14ac:dyDescent="0.2">
      <c r="A19" s="231"/>
      <c r="B19" s="349" t="s">
        <v>159</v>
      </c>
      <c r="C19" s="224" t="s">
        <v>74</v>
      </c>
      <c r="D19" s="225">
        <v>69</v>
      </c>
      <c r="E19" s="194" t="s">
        <v>5</v>
      </c>
      <c r="F19" s="151">
        <v>6.83</v>
      </c>
      <c r="G19" s="217">
        <v>0</v>
      </c>
      <c r="H19" s="645"/>
      <c r="I19" s="222" t="s">
        <v>142</v>
      </c>
      <c r="J19" s="665"/>
      <c r="K19" s="579"/>
      <c r="L19" s="440"/>
    </row>
    <row r="20" spans="1:12" x14ac:dyDescent="0.2">
      <c r="A20" s="231"/>
      <c r="B20" s="349" t="s">
        <v>160</v>
      </c>
      <c r="C20" s="224" t="s">
        <v>74</v>
      </c>
      <c r="D20" s="225">
        <v>397</v>
      </c>
      <c r="E20" s="194" t="s">
        <v>161</v>
      </c>
      <c r="F20" s="151">
        <v>7.25</v>
      </c>
      <c r="G20" s="217">
        <v>0</v>
      </c>
      <c r="H20" s="645"/>
      <c r="I20" s="222" t="s">
        <v>142</v>
      </c>
      <c r="J20" s="665"/>
      <c r="K20" s="579"/>
      <c r="L20" s="440"/>
    </row>
    <row r="21" spans="1:12" ht="25.5" x14ac:dyDescent="0.2">
      <c r="A21" s="231"/>
      <c r="B21" s="350" t="s">
        <v>162</v>
      </c>
      <c r="C21" s="238" t="s">
        <v>154</v>
      </c>
      <c r="D21" s="227">
        <v>1041</v>
      </c>
      <c r="E21" s="193" t="s">
        <v>6</v>
      </c>
      <c r="F21" s="153">
        <v>18.8</v>
      </c>
      <c r="G21" s="228">
        <v>0</v>
      </c>
      <c r="H21" s="631"/>
      <c r="I21" s="229" t="s">
        <v>142</v>
      </c>
      <c r="J21" s="630"/>
      <c r="K21" s="579"/>
      <c r="L21" s="440"/>
    </row>
    <row r="22" spans="1:12" ht="38.25" customHeight="1" x14ac:dyDescent="0.2">
      <c r="A22" s="231"/>
      <c r="B22" s="349" t="s">
        <v>321</v>
      </c>
      <c r="C22" s="377" t="s">
        <v>74</v>
      </c>
      <c r="D22" s="225">
        <v>596</v>
      </c>
      <c r="E22" s="446" t="s">
        <v>117</v>
      </c>
      <c r="F22" s="151">
        <v>2.54</v>
      </c>
      <c r="G22" s="456">
        <f t="shared" ref="G22:G81" si="1">D22*F22</f>
        <v>1513.84</v>
      </c>
      <c r="H22" s="609" t="s">
        <v>163</v>
      </c>
      <c r="I22" s="222" t="s">
        <v>142</v>
      </c>
      <c r="J22" s="612"/>
      <c r="K22" s="579"/>
      <c r="L22" s="440"/>
    </row>
    <row r="23" spans="1:12" x14ac:dyDescent="0.2">
      <c r="A23" s="231"/>
      <c r="B23" s="349" t="s">
        <v>322</v>
      </c>
      <c r="C23" s="377" t="s">
        <v>73</v>
      </c>
      <c r="D23" s="225">
        <v>8</v>
      </c>
      <c r="E23" s="446" t="s">
        <v>117</v>
      </c>
      <c r="F23" s="151">
        <v>7.35</v>
      </c>
      <c r="G23" s="456">
        <f t="shared" si="1"/>
        <v>58.8</v>
      </c>
      <c r="H23" s="610"/>
      <c r="I23" s="222" t="s">
        <v>142</v>
      </c>
      <c r="J23" s="615"/>
      <c r="K23" s="579"/>
      <c r="L23" s="440"/>
    </row>
    <row r="24" spans="1:12" x14ac:dyDescent="0.2">
      <c r="A24" s="231"/>
      <c r="B24" s="349" t="s">
        <v>323</v>
      </c>
      <c r="C24" s="377" t="s">
        <v>74</v>
      </c>
      <c r="D24" s="225">
        <v>171</v>
      </c>
      <c r="E24" s="446" t="s">
        <v>117</v>
      </c>
      <c r="F24" s="151">
        <v>7.35</v>
      </c>
      <c r="G24" s="456">
        <f t="shared" si="1"/>
        <v>1256.8499999999999</v>
      </c>
      <c r="H24" s="610"/>
      <c r="I24" s="222" t="s">
        <v>142</v>
      </c>
      <c r="J24" s="615"/>
      <c r="K24" s="579"/>
      <c r="L24" s="440"/>
    </row>
    <row r="25" spans="1:12" x14ac:dyDescent="0.2">
      <c r="A25" s="231"/>
      <c r="B25" s="349" t="s">
        <v>324</v>
      </c>
      <c r="C25" s="377" t="s">
        <v>74</v>
      </c>
      <c r="D25" s="225">
        <v>649</v>
      </c>
      <c r="E25" s="446" t="s">
        <v>325</v>
      </c>
      <c r="F25" s="151">
        <v>7.35</v>
      </c>
      <c r="G25" s="456">
        <f t="shared" ref="G25:G63" si="2">D25*F25</f>
        <v>4770.1499999999996</v>
      </c>
      <c r="H25" s="610"/>
      <c r="I25" s="222" t="s">
        <v>142</v>
      </c>
      <c r="J25" s="615"/>
      <c r="K25" s="579"/>
      <c r="L25" s="440"/>
    </row>
    <row r="26" spans="1:12" x14ac:dyDescent="0.2">
      <c r="A26" s="231"/>
      <c r="B26" s="349" t="s">
        <v>326</v>
      </c>
      <c r="C26" s="377" t="s">
        <v>74</v>
      </c>
      <c r="D26" s="225">
        <v>285</v>
      </c>
      <c r="E26" s="446" t="s">
        <v>325</v>
      </c>
      <c r="F26" s="151">
        <v>7.35</v>
      </c>
      <c r="G26" s="456">
        <f t="shared" si="2"/>
        <v>2094.75</v>
      </c>
      <c r="H26" s="610"/>
      <c r="I26" s="222" t="s">
        <v>142</v>
      </c>
      <c r="J26" s="615"/>
      <c r="K26" s="579"/>
      <c r="L26" s="440"/>
    </row>
    <row r="27" spans="1:12" ht="25.5" x14ac:dyDescent="0.2">
      <c r="A27" s="231"/>
      <c r="B27" s="349" t="s">
        <v>327</v>
      </c>
      <c r="C27" s="377" t="s">
        <v>74</v>
      </c>
      <c r="D27" s="225">
        <v>193</v>
      </c>
      <c r="E27" s="377" t="s">
        <v>300</v>
      </c>
      <c r="F27" s="151">
        <v>7.35</v>
      </c>
      <c r="G27" s="456">
        <f t="shared" si="2"/>
        <v>1418.55</v>
      </c>
      <c r="H27" s="610"/>
      <c r="I27" s="222" t="s">
        <v>142</v>
      </c>
      <c r="J27" s="615"/>
      <c r="K27" s="579"/>
      <c r="L27" s="440"/>
    </row>
    <row r="28" spans="1:12" ht="25.5" x14ac:dyDescent="0.2">
      <c r="A28" s="231"/>
      <c r="B28" s="350" t="s">
        <v>328</v>
      </c>
      <c r="C28" s="378" t="s">
        <v>154</v>
      </c>
      <c r="D28" s="227">
        <v>646</v>
      </c>
      <c r="E28" s="378" t="s">
        <v>117</v>
      </c>
      <c r="F28" s="153">
        <v>2.54</v>
      </c>
      <c r="G28" s="457">
        <f t="shared" si="2"/>
        <v>1640.84</v>
      </c>
      <c r="H28" s="611"/>
      <c r="I28" s="229" t="s">
        <v>142</v>
      </c>
      <c r="J28" s="615"/>
      <c r="K28" s="579"/>
      <c r="L28" s="440"/>
    </row>
    <row r="29" spans="1:12" x14ac:dyDescent="0.2">
      <c r="A29" s="231"/>
      <c r="B29" s="349" t="s">
        <v>437</v>
      </c>
      <c r="C29" s="377" t="s">
        <v>190</v>
      </c>
      <c r="D29" s="225">
        <v>7</v>
      </c>
      <c r="E29" s="377" t="s">
        <v>6</v>
      </c>
      <c r="F29" s="151">
        <v>21.4</v>
      </c>
      <c r="G29" s="456">
        <f t="shared" si="2"/>
        <v>149.79999999999998</v>
      </c>
      <c r="H29" s="610" t="s">
        <v>439</v>
      </c>
      <c r="I29" s="222" t="s">
        <v>142</v>
      </c>
      <c r="J29" s="612"/>
      <c r="K29" s="579"/>
      <c r="L29" s="440"/>
    </row>
    <row r="30" spans="1:12" x14ac:dyDescent="0.2">
      <c r="A30" s="231"/>
      <c r="B30" s="350" t="s">
        <v>438</v>
      </c>
      <c r="C30" s="378" t="s">
        <v>73</v>
      </c>
      <c r="D30" s="227">
        <v>67</v>
      </c>
      <c r="E30" s="378" t="s">
        <v>6</v>
      </c>
      <c r="F30" s="153">
        <v>21.4</v>
      </c>
      <c r="G30" s="457">
        <f t="shared" si="2"/>
        <v>1433.8</v>
      </c>
      <c r="H30" s="610"/>
      <c r="I30" s="229" t="s">
        <v>142</v>
      </c>
      <c r="J30" s="613"/>
      <c r="K30" s="579"/>
      <c r="L30" s="440"/>
    </row>
    <row r="31" spans="1:12" x14ac:dyDescent="0.2">
      <c r="A31" s="231"/>
      <c r="B31" s="350" t="s">
        <v>440</v>
      </c>
      <c r="C31" s="378" t="s">
        <v>74</v>
      </c>
      <c r="D31" s="227">
        <v>29</v>
      </c>
      <c r="E31" s="378" t="s">
        <v>5</v>
      </c>
      <c r="F31" s="153">
        <v>7.35</v>
      </c>
      <c r="G31" s="457">
        <f t="shared" si="2"/>
        <v>213.14999999999998</v>
      </c>
      <c r="H31" s="611"/>
      <c r="I31" s="229" t="s">
        <v>142</v>
      </c>
      <c r="J31" s="455" t="s">
        <v>441</v>
      </c>
      <c r="K31" s="458"/>
      <c r="L31" s="440"/>
    </row>
    <row r="32" spans="1:12" ht="38.25" x14ac:dyDescent="0.2">
      <c r="A32" s="231"/>
      <c r="B32" s="349" t="s">
        <v>588</v>
      </c>
      <c r="C32" s="377" t="s">
        <v>210</v>
      </c>
      <c r="D32" s="225">
        <v>31</v>
      </c>
      <c r="E32" s="377" t="s">
        <v>5</v>
      </c>
      <c r="F32" s="151">
        <v>7.35</v>
      </c>
      <c r="G32" s="456">
        <f t="shared" si="2"/>
        <v>227.85</v>
      </c>
      <c r="H32" s="609" t="s">
        <v>599</v>
      </c>
      <c r="I32" s="222" t="s">
        <v>142</v>
      </c>
      <c r="J32" s="615" t="s">
        <v>595</v>
      </c>
      <c r="K32" s="579"/>
      <c r="L32" s="440"/>
    </row>
    <row r="33" spans="1:12" ht="25.5" x14ac:dyDescent="0.2">
      <c r="A33" s="231"/>
      <c r="B33" s="349" t="s">
        <v>589</v>
      </c>
      <c r="C33" s="377" t="s">
        <v>154</v>
      </c>
      <c r="D33" s="225">
        <v>28</v>
      </c>
      <c r="E33" s="377" t="s">
        <v>117</v>
      </c>
      <c r="F33" s="151">
        <v>2.54</v>
      </c>
      <c r="G33" s="456">
        <f t="shared" si="2"/>
        <v>71.12</v>
      </c>
      <c r="H33" s="610"/>
      <c r="I33" s="222" t="s">
        <v>142</v>
      </c>
      <c r="J33" s="615"/>
      <c r="K33" s="579"/>
      <c r="L33" s="440"/>
    </row>
    <row r="34" spans="1:12" ht="25.5" x14ac:dyDescent="0.2">
      <c r="A34" s="231"/>
      <c r="B34" s="349" t="s">
        <v>590</v>
      </c>
      <c r="C34" s="377" t="s">
        <v>154</v>
      </c>
      <c r="D34" s="225">
        <v>44</v>
      </c>
      <c r="E34" s="377" t="s">
        <v>6</v>
      </c>
      <c r="F34" s="151">
        <v>21.4</v>
      </c>
      <c r="G34" s="456">
        <f t="shared" si="2"/>
        <v>941.59999999999991</v>
      </c>
      <c r="H34" s="610"/>
      <c r="I34" s="222" t="s">
        <v>142</v>
      </c>
      <c r="J34" s="615"/>
      <c r="K34" s="579"/>
      <c r="L34" s="440"/>
    </row>
    <row r="35" spans="1:12" ht="38.25" x14ac:dyDescent="0.2">
      <c r="A35" s="231"/>
      <c r="B35" s="349" t="s">
        <v>591</v>
      </c>
      <c r="C35" s="377" t="s">
        <v>210</v>
      </c>
      <c r="D35" s="225">
        <v>275</v>
      </c>
      <c r="E35" s="377" t="s">
        <v>117</v>
      </c>
      <c r="F35" s="151">
        <v>2.54</v>
      </c>
      <c r="G35" s="456">
        <f t="shared" si="2"/>
        <v>698.5</v>
      </c>
      <c r="H35" s="610"/>
      <c r="I35" s="222" t="s">
        <v>142</v>
      </c>
      <c r="J35" s="615"/>
      <c r="K35" s="579"/>
      <c r="L35" s="440"/>
    </row>
    <row r="36" spans="1:12" ht="25.5" x14ac:dyDescent="0.2">
      <c r="A36" s="231"/>
      <c r="B36" s="349" t="s">
        <v>597</v>
      </c>
      <c r="C36" s="377" t="s">
        <v>154</v>
      </c>
      <c r="D36" s="225">
        <v>443</v>
      </c>
      <c r="E36" s="377" t="s">
        <v>598</v>
      </c>
      <c r="F36" s="151">
        <v>7.35</v>
      </c>
      <c r="G36" s="456">
        <f t="shared" si="2"/>
        <v>3256.0499999999997</v>
      </c>
      <c r="H36" s="610"/>
      <c r="I36" s="222" t="s">
        <v>142</v>
      </c>
      <c r="J36" s="615"/>
      <c r="K36" s="579"/>
      <c r="L36" s="440"/>
    </row>
    <row r="37" spans="1:12" ht="38.25" x14ac:dyDescent="0.2">
      <c r="A37" s="231"/>
      <c r="B37" s="350" t="s">
        <v>592</v>
      </c>
      <c r="C37" s="378" t="s">
        <v>210</v>
      </c>
      <c r="D37" s="227">
        <v>460</v>
      </c>
      <c r="E37" s="378" t="s">
        <v>117</v>
      </c>
      <c r="F37" s="153">
        <v>2.54</v>
      </c>
      <c r="G37" s="457">
        <f t="shared" si="2"/>
        <v>1168.4000000000001</v>
      </c>
      <c r="H37" s="611"/>
      <c r="I37" s="229" t="s">
        <v>142</v>
      </c>
      <c r="J37" s="613"/>
      <c r="K37" s="579"/>
      <c r="L37" s="440"/>
    </row>
    <row r="38" spans="1:12" ht="38.25" x14ac:dyDescent="0.2">
      <c r="A38" s="231"/>
      <c r="B38" s="351" t="s">
        <v>593</v>
      </c>
      <c r="C38" s="140" t="s">
        <v>450</v>
      </c>
      <c r="D38" s="233">
        <v>14</v>
      </c>
      <c r="E38" s="140" t="s">
        <v>7</v>
      </c>
      <c r="F38" s="149">
        <v>2.54</v>
      </c>
      <c r="G38" s="234">
        <f t="shared" si="2"/>
        <v>35.56</v>
      </c>
      <c r="H38" s="466" t="s">
        <v>600</v>
      </c>
      <c r="I38" s="235" t="s">
        <v>142</v>
      </c>
      <c r="J38" s="239"/>
      <c r="K38" s="458"/>
      <c r="L38" s="440"/>
    </row>
    <row r="39" spans="1:12" ht="12.75" customHeight="1" x14ac:dyDescent="0.2">
      <c r="A39" s="231"/>
      <c r="B39" s="349" t="s">
        <v>465</v>
      </c>
      <c r="C39" s="377" t="s">
        <v>75</v>
      </c>
      <c r="D39" s="225">
        <v>30</v>
      </c>
      <c r="E39" s="377" t="s">
        <v>7</v>
      </c>
      <c r="F39" s="151">
        <v>2.54</v>
      </c>
      <c r="G39" s="456">
        <f t="shared" si="2"/>
        <v>76.2</v>
      </c>
      <c r="H39" s="610" t="s">
        <v>486</v>
      </c>
      <c r="I39" s="222" t="s">
        <v>142</v>
      </c>
      <c r="J39" s="460"/>
      <c r="K39" s="579"/>
      <c r="L39" s="440"/>
    </row>
    <row r="40" spans="1:12" x14ac:dyDescent="0.2">
      <c r="A40" s="231"/>
      <c r="B40" s="349" t="s">
        <v>466</v>
      </c>
      <c r="C40" s="377" t="s">
        <v>75</v>
      </c>
      <c r="D40" s="225">
        <v>45</v>
      </c>
      <c r="E40" s="377" t="s">
        <v>7</v>
      </c>
      <c r="F40" s="151">
        <v>2.54</v>
      </c>
      <c r="G40" s="456">
        <f t="shared" si="2"/>
        <v>114.3</v>
      </c>
      <c r="H40" s="610"/>
      <c r="I40" s="222" t="s">
        <v>142</v>
      </c>
      <c r="J40" s="460"/>
      <c r="K40" s="579"/>
      <c r="L40" s="440"/>
    </row>
    <row r="41" spans="1:12" x14ac:dyDescent="0.2">
      <c r="A41" s="231"/>
      <c r="B41" s="350" t="s">
        <v>491</v>
      </c>
      <c r="C41" s="378" t="s">
        <v>75</v>
      </c>
      <c r="D41" s="227">
        <v>11</v>
      </c>
      <c r="E41" s="378" t="s">
        <v>7</v>
      </c>
      <c r="F41" s="153">
        <v>2.54</v>
      </c>
      <c r="G41" s="457">
        <f t="shared" si="2"/>
        <v>27.94</v>
      </c>
      <c r="H41" s="610"/>
      <c r="I41" s="229" t="s">
        <v>142</v>
      </c>
      <c r="J41" s="455"/>
      <c r="K41" s="579"/>
      <c r="L41" s="440"/>
    </row>
    <row r="42" spans="1:12" x14ac:dyDescent="0.2">
      <c r="A42" s="231"/>
      <c r="B42" s="349" t="s">
        <v>467</v>
      </c>
      <c r="C42" s="377" t="s">
        <v>75</v>
      </c>
      <c r="D42" s="225">
        <v>63</v>
      </c>
      <c r="E42" s="377" t="s">
        <v>7</v>
      </c>
      <c r="F42" s="151">
        <v>2.54</v>
      </c>
      <c r="G42" s="456">
        <f t="shared" si="2"/>
        <v>160.02000000000001</v>
      </c>
      <c r="H42" s="610"/>
      <c r="I42" s="222" t="s">
        <v>142</v>
      </c>
      <c r="J42" s="460"/>
      <c r="K42" s="579"/>
      <c r="L42" s="440"/>
    </row>
    <row r="43" spans="1:12" x14ac:dyDescent="0.2">
      <c r="A43" s="231"/>
      <c r="B43" s="350" t="s">
        <v>493</v>
      </c>
      <c r="C43" s="378" t="s">
        <v>74</v>
      </c>
      <c r="D43" s="227">
        <v>3</v>
      </c>
      <c r="E43" s="378" t="s">
        <v>7</v>
      </c>
      <c r="F43" s="153">
        <v>2.54</v>
      </c>
      <c r="G43" s="457">
        <f t="shared" si="2"/>
        <v>7.62</v>
      </c>
      <c r="H43" s="610"/>
      <c r="I43" s="229" t="s">
        <v>142</v>
      </c>
      <c r="J43" s="455"/>
      <c r="K43" s="579"/>
      <c r="L43" s="440"/>
    </row>
    <row r="44" spans="1:12" x14ac:dyDescent="0.2">
      <c r="A44" s="231"/>
      <c r="B44" s="351" t="s">
        <v>468</v>
      </c>
      <c r="C44" s="140" t="s">
        <v>75</v>
      </c>
      <c r="D44" s="233">
        <v>57</v>
      </c>
      <c r="E44" s="140" t="s">
        <v>7</v>
      </c>
      <c r="F44" s="149">
        <v>2.54</v>
      </c>
      <c r="G44" s="234">
        <f t="shared" si="2"/>
        <v>144.78</v>
      </c>
      <c r="H44" s="610"/>
      <c r="I44" s="235" t="s">
        <v>142</v>
      </c>
      <c r="J44" s="239"/>
      <c r="K44" s="458"/>
      <c r="L44" s="440"/>
    </row>
    <row r="45" spans="1:12" x14ac:dyDescent="0.2">
      <c r="A45" s="231"/>
      <c r="B45" s="349" t="s">
        <v>469</v>
      </c>
      <c r="C45" s="377" t="s">
        <v>75</v>
      </c>
      <c r="D45" s="225">
        <v>65</v>
      </c>
      <c r="E45" s="377" t="s">
        <v>7</v>
      </c>
      <c r="F45" s="151">
        <v>2.54</v>
      </c>
      <c r="G45" s="456">
        <f t="shared" si="2"/>
        <v>165.1</v>
      </c>
      <c r="H45" s="610"/>
      <c r="I45" s="222" t="s">
        <v>142</v>
      </c>
      <c r="J45" s="460"/>
      <c r="K45" s="579"/>
      <c r="L45" s="440"/>
    </row>
    <row r="46" spans="1:12" x14ac:dyDescent="0.2">
      <c r="A46" s="231"/>
      <c r="B46" s="350" t="s">
        <v>470</v>
      </c>
      <c r="C46" s="378" t="s">
        <v>75</v>
      </c>
      <c r="D46" s="227">
        <v>79</v>
      </c>
      <c r="E46" s="378" t="s">
        <v>7</v>
      </c>
      <c r="F46" s="153">
        <v>2.54</v>
      </c>
      <c r="G46" s="457">
        <f t="shared" si="2"/>
        <v>200.66</v>
      </c>
      <c r="H46" s="610"/>
      <c r="I46" s="229" t="s">
        <v>142</v>
      </c>
      <c r="J46" s="455"/>
      <c r="K46" s="579"/>
      <c r="L46" s="440"/>
    </row>
    <row r="47" spans="1:12" x14ac:dyDescent="0.2">
      <c r="A47" s="361"/>
      <c r="B47" s="351" t="s">
        <v>471</v>
      </c>
      <c r="C47" s="140" t="s">
        <v>75</v>
      </c>
      <c r="D47" s="233">
        <v>55</v>
      </c>
      <c r="E47" s="140" t="s">
        <v>7</v>
      </c>
      <c r="F47" s="149">
        <v>2.54</v>
      </c>
      <c r="G47" s="234">
        <f t="shared" si="2"/>
        <v>139.69999999999999</v>
      </c>
      <c r="H47" s="610"/>
      <c r="I47" s="235" t="s">
        <v>142</v>
      </c>
      <c r="J47" s="239"/>
      <c r="K47" s="458"/>
      <c r="L47" s="440"/>
    </row>
    <row r="48" spans="1:12" x14ac:dyDescent="0.2">
      <c r="A48" s="361"/>
      <c r="B48" s="349" t="s">
        <v>472</v>
      </c>
      <c r="C48" s="377" t="s">
        <v>75</v>
      </c>
      <c r="D48" s="225">
        <v>64</v>
      </c>
      <c r="E48" s="377" t="s">
        <v>7</v>
      </c>
      <c r="F48" s="151">
        <v>2.54</v>
      </c>
      <c r="G48" s="456">
        <f t="shared" si="2"/>
        <v>162.56</v>
      </c>
      <c r="H48" s="610"/>
      <c r="I48" s="222" t="s">
        <v>142</v>
      </c>
      <c r="J48" s="460"/>
      <c r="K48" s="579"/>
      <c r="L48" s="440"/>
    </row>
    <row r="49" spans="1:12" x14ac:dyDescent="0.2">
      <c r="A49" s="231"/>
      <c r="B49" s="350" t="s">
        <v>489</v>
      </c>
      <c r="C49" s="378" t="s">
        <v>75</v>
      </c>
      <c r="D49" s="227">
        <v>9</v>
      </c>
      <c r="E49" s="378" t="s">
        <v>7</v>
      </c>
      <c r="F49" s="153">
        <v>2.54</v>
      </c>
      <c r="G49" s="457">
        <f t="shared" si="2"/>
        <v>22.86</v>
      </c>
      <c r="H49" s="610"/>
      <c r="I49" s="229" t="s">
        <v>142</v>
      </c>
      <c r="J49" s="455"/>
      <c r="K49" s="579"/>
      <c r="L49" s="440"/>
    </row>
    <row r="50" spans="1:12" x14ac:dyDescent="0.2">
      <c r="A50" s="231"/>
      <c r="B50" s="349" t="s">
        <v>473</v>
      </c>
      <c r="C50" s="377" t="s">
        <v>75</v>
      </c>
      <c r="D50" s="225">
        <v>80</v>
      </c>
      <c r="E50" s="377" t="s">
        <v>7</v>
      </c>
      <c r="F50" s="151">
        <v>2.54</v>
      </c>
      <c r="G50" s="456">
        <f t="shared" si="2"/>
        <v>203.2</v>
      </c>
      <c r="H50" s="610"/>
      <c r="I50" s="222" t="s">
        <v>142</v>
      </c>
      <c r="J50" s="460"/>
      <c r="K50" s="579"/>
      <c r="L50" s="440"/>
    </row>
    <row r="51" spans="1:12" x14ac:dyDescent="0.2">
      <c r="A51" s="231"/>
      <c r="B51" s="350" t="s">
        <v>474</v>
      </c>
      <c r="C51" s="378" t="s">
        <v>75</v>
      </c>
      <c r="D51" s="227">
        <v>10</v>
      </c>
      <c r="E51" s="378" t="s">
        <v>7</v>
      </c>
      <c r="F51" s="153">
        <v>2.54</v>
      </c>
      <c r="G51" s="457">
        <f t="shared" si="2"/>
        <v>25.4</v>
      </c>
      <c r="H51" s="610"/>
      <c r="I51" s="229" t="s">
        <v>142</v>
      </c>
      <c r="J51" s="455"/>
      <c r="K51" s="579"/>
      <c r="L51" s="440"/>
    </row>
    <row r="52" spans="1:12" x14ac:dyDescent="0.2">
      <c r="A52" s="231"/>
      <c r="B52" s="349" t="s">
        <v>475</v>
      </c>
      <c r="C52" s="377" t="s">
        <v>75</v>
      </c>
      <c r="D52" s="225">
        <v>124</v>
      </c>
      <c r="E52" s="377" t="s">
        <v>7</v>
      </c>
      <c r="F52" s="151">
        <v>2.54</v>
      </c>
      <c r="G52" s="456">
        <f t="shared" si="2"/>
        <v>314.95999999999998</v>
      </c>
      <c r="H52" s="610"/>
      <c r="I52" s="222" t="s">
        <v>142</v>
      </c>
      <c r="J52" s="460"/>
      <c r="K52" s="579"/>
      <c r="L52" s="440"/>
    </row>
    <row r="53" spans="1:12" x14ac:dyDescent="0.2">
      <c r="A53" s="231"/>
      <c r="B53" s="349" t="s">
        <v>476</v>
      </c>
      <c r="C53" s="377" t="s">
        <v>75</v>
      </c>
      <c r="D53" s="225">
        <v>2</v>
      </c>
      <c r="E53" s="377" t="s">
        <v>7</v>
      </c>
      <c r="F53" s="151">
        <v>2.54</v>
      </c>
      <c r="G53" s="456">
        <f t="shared" si="2"/>
        <v>5.08</v>
      </c>
      <c r="H53" s="610"/>
      <c r="I53" s="222" t="s">
        <v>142</v>
      </c>
      <c r="J53" s="460"/>
      <c r="K53" s="579"/>
      <c r="L53" s="440"/>
    </row>
    <row r="54" spans="1:12" x14ac:dyDescent="0.2">
      <c r="A54" s="231"/>
      <c r="B54" s="350" t="s">
        <v>477</v>
      </c>
      <c r="C54" s="378" t="s">
        <v>75</v>
      </c>
      <c r="D54" s="227">
        <v>16</v>
      </c>
      <c r="E54" s="378" t="s">
        <v>7</v>
      </c>
      <c r="F54" s="153">
        <v>2.54</v>
      </c>
      <c r="G54" s="457">
        <f t="shared" si="2"/>
        <v>40.64</v>
      </c>
      <c r="H54" s="610"/>
      <c r="I54" s="229" t="s">
        <v>142</v>
      </c>
      <c r="J54" s="455"/>
      <c r="K54" s="579"/>
      <c r="L54" s="440"/>
    </row>
    <row r="55" spans="1:12" x14ac:dyDescent="0.2">
      <c r="A55" s="231"/>
      <c r="B55" s="349" t="s">
        <v>478</v>
      </c>
      <c r="C55" s="377" t="s">
        <v>75</v>
      </c>
      <c r="D55" s="225">
        <v>141</v>
      </c>
      <c r="E55" s="377" t="s">
        <v>7</v>
      </c>
      <c r="F55" s="151">
        <v>2.54</v>
      </c>
      <c r="G55" s="456">
        <f t="shared" si="2"/>
        <v>358.14</v>
      </c>
      <c r="H55" s="610"/>
      <c r="I55" s="222" t="s">
        <v>142</v>
      </c>
      <c r="J55" s="615" t="s">
        <v>492</v>
      </c>
      <c r="K55" s="579"/>
      <c r="L55" s="440"/>
    </row>
    <row r="56" spans="1:12" x14ac:dyDescent="0.2">
      <c r="A56" s="231"/>
      <c r="B56" s="349" t="s">
        <v>481</v>
      </c>
      <c r="C56" s="377" t="s">
        <v>75</v>
      </c>
      <c r="D56" s="225">
        <v>11</v>
      </c>
      <c r="E56" s="377" t="s">
        <v>7</v>
      </c>
      <c r="F56" s="151">
        <v>2.54</v>
      </c>
      <c r="G56" s="456">
        <f t="shared" si="2"/>
        <v>27.94</v>
      </c>
      <c r="H56" s="610"/>
      <c r="I56" s="222" t="s">
        <v>142</v>
      </c>
      <c r="J56" s="615"/>
      <c r="K56" s="579"/>
      <c r="L56" s="440"/>
    </row>
    <row r="57" spans="1:12" x14ac:dyDescent="0.2">
      <c r="A57" s="231"/>
      <c r="B57" s="350" t="s">
        <v>482</v>
      </c>
      <c r="C57" s="378" t="s">
        <v>75</v>
      </c>
      <c r="D57" s="227">
        <v>7</v>
      </c>
      <c r="E57" s="378" t="s">
        <v>7</v>
      </c>
      <c r="F57" s="153">
        <v>2.54</v>
      </c>
      <c r="G57" s="457">
        <f t="shared" si="2"/>
        <v>17.78</v>
      </c>
      <c r="H57" s="610"/>
      <c r="I57" s="229" t="s">
        <v>142</v>
      </c>
      <c r="J57" s="613"/>
      <c r="K57" s="579"/>
      <c r="L57" s="440"/>
    </row>
    <row r="58" spans="1:12" x14ac:dyDescent="0.2">
      <c r="A58" s="231"/>
      <c r="B58" s="349" t="s">
        <v>483</v>
      </c>
      <c r="C58" s="377" t="s">
        <v>75</v>
      </c>
      <c r="D58" s="225">
        <v>90</v>
      </c>
      <c r="E58" s="377" t="s">
        <v>7</v>
      </c>
      <c r="F58" s="151">
        <v>2.54</v>
      </c>
      <c r="G58" s="456">
        <f t="shared" si="2"/>
        <v>228.6</v>
      </c>
      <c r="H58" s="610"/>
      <c r="I58" s="222" t="s">
        <v>142</v>
      </c>
      <c r="J58" s="460"/>
      <c r="K58" s="579"/>
      <c r="L58" s="440"/>
    </row>
    <row r="59" spans="1:12" x14ac:dyDescent="0.2">
      <c r="A59" s="231"/>
      <c r="B59" s="349" t="s">
        <v>484</v>
      </c>
      <c r="C59" s="377" t="s">
        <v>75</v>
      </c>
      <c r="D59" s="225">
        <v>8</v>
      </c>
      <c r="E59" s="377" t="s">
        <v>7</v>
      </c>
      <c r="F59" s="151">
        <v>2.54</v>
      </c>
      <c r="G59" s="456">
        <f t="shared" si="2"/>
        <v>20.32</v>
      </c>
      <c r="H59" s="610"/>
      <c r="I59" s="222" t="s">
        <v>142</v>
      </c>
      <c r="J59" s="460"/>
      <c r="K59" s="579"/>
      <c r="L59" s="440"/>
    </row>
    <row r="60" spans="1:12" x14ac:dyDescent="0.2">
      <c r="A60" s="231"/>
      <c r="B60" s="350" t="s">
        <v>485</v>
      </c>
      <c r="C60" s="378" t="s">
        <v>75</v>
      </c>
      <c r="D60" s="227">
        <v>127</v>
      </c>
      <c r="E60" s="378" t="s">
        <v>7</v>
      </c>
      <c r="F60" s="153">
        <v>2.54</v>
      </c>
      <c r="G60" s="457">
        <f t="shared" si="2"/>
        <v>322.58</v>
      </c>
      <c r="H60" s="610"/>
      <c r="I60" s="229" t="s">
        <v>142</v>
      </c>
      <c r="J60" s="455"/>
      <c r="K60" s="579"/>
      <c r="L60" s="440"/>
    </row>
    <row r="61" spans="1:12" x14ac:dyDescent="0.2">
      <c r="A61" s="231"/>
      <c r="B61" s="349" t="s">
        <v>487</v>
      </c>
      <c r="C61" s="377" t="s">
        <v>75</v>
      </c>
      <c r="D61" s="225">
        <v>305</v>
      </c>
      <c r="E61" s="377" t="s">
        <v>7</v>
      </c>
      <c r="F61" s="151">
        <v>2.54</v>
      </c>
      <c r="G61" s="456">
        <f t="shared" si="2"/>
        <v>774.7</v>
      </c>
      <c r="H61" s="610"/>
      <c r="I61" s="222" t="s">
        <v>142</v>
      </c>
      <c r="J61" s="612"/>
      <c r="K61" s="579"/>
      <c r="L61" s="440"/>
    </row>
    <row r="62" spans="1:12" x14ac:dyDescent="0.2">
      <c r="A62" s="231"/>
      <c r="B62" s="349" t="s">
        <v>488</v>
      </c>
      <c r="C62" s="377" t="s">
        <v>75</v>
      </c>
      <c r="D62" s="225">
        <v>9</v>
      </c>
      <c r="E62" s="377" t="s">
        <v>7</v>
      </c>
      <c r="F62" s="151">
        <v>2.54</v>
      </c>
      <c r="G62" s="456">
        <f t="shared" si="2"/>
        <v>22.86</v>
      </c>
      <c r="H62" s="610"/>
      <c r="I62" s="222" t="s">
        <v>142</v>
      </c>
      <c r="J62" s="615"/>
      <c r="K62" s="579"/>
      <c r="L62" s="440"/>
    </row>
    <row r="63" spans="1:12" ht="13.5" thickBot="1" x14ac:dyDescent="0.25">
      <c r="A63" s="231"/>
      <c r="B63" s="467" t="s">
        <v>490</v>
      </c>
      <c r="C63" s="468" t="s">
        <v>75</v>
      </c>
      <c r="D63" s="469">
        <v>615</v>
      </c>
      <c r="E63" s="468" t="s">
        <v>7</v>
      </c>
      <c r="F63" s="155">
        <v>2.54</v>
      </c>
      <c r="G63" s="470">
        <f t="shared" si="2"/>
        <v>1562.1</v>
      </c>
      <c r="H63" s="614"/>
      <c r="I63" s="471" t="s">
        <v>142</v>
      </c>
      <c r="J63" s="674"/>
      <c r="K63" s="579"/>
      <c r="L63" s="440"/>
    </row>
    <row r="64" spans="1:12" ht="39.75" customHeight="1" x14ac:dyDescent="0.2">
      <c r="A64" s="381" t="s">
        <v>32</v>
      </c>
      <c r="B64" s="349" t="s">
        <v>164</v>
      </c>
      <c r="C64" s="224" t="s">
        <v>74</v>
      </c>
      <c r="D64" s="225">
        <v>765</v>
      </c>
      <c r="E64" s="240" t="s">
        <v>22</v>
      </c>
      <c r="F64" s="151">
        <v>0</v>
      </c>
      <c r="G64" s="217">
        <f t="shared" si="1"/>
        <v>0</v>
      </c>
      <c r="H64" s="645" t="s">
        <v>165</v>
      </c>
      <c r="I64" s="222"/>
      <c r="J64" s="632" t="s">
        <v>166</v>
      </c>
      <c r="K64" s="566"/>
      <c r="L64" s="440"/>
    </row>
    <row r="65" spans="1:12" ht="37.5" customHeight="1" x14ac:dyDescent="0.2">
      <c r="A65" s="231"/>
      <c r="B65" s="349" t="s">
        <v>167</v>
      </c>
      <c r="C65" s="220" t="s">
        <v>154</v>
      </c>
      <c r="D65" s="225">
        <v>1738</v>
      </c>
      <c r="E65" s="240" t="s">
        <v>7</v>
      </c>
      <c r="F65" s="151">
        <v>0</v>
      </c>
      <c r="G65" s="217">
        <f t="shared" si="1"/>
        <v>0</v>
      </c>
      <c r="H65" s="645"/>
      <c r="I65" s="222"/>
      <c r="J65" s="632"/>
      <c r="K65" s="566"/>
      <c r="L65" s="440"/>
    </row>
    <row r="66" spans="1:12" ht="37.5" customHeight="1" x14ac:dyDescent="0.2">
      <c r="A66" s="231"/>
      <c r="B66" s="349" t="s">
        <v>305</v>
      </c>
      <c r="C66" s="377" t="s">
        <v>154</v>
      </c>
      <c r="D66" s="225">
        <v>1626</v>
      </c>
      <c r="E66" s="240" t="s">
        <v>307</v>
      </c>
      <c r="F66" s="151">
        <v>0</v>
      </c>
      <c r="G66" s="344">
        <f t="shared" si="1"/>
        <v>0</v>
      </c>
      <c r="H66" s="645"/>
      <c r="I66" s="222"/>
      <c r="J66" s="632"/>
      <c r="K66" s="566"/>
      <c r="L66" s="440"/>
    </row>
    <row r="67" spans="1:12" ht="25.5" x14ac:dyDescent="0.2">
      <c r="A67" s="231"/>
      <c r="B67" s="350" t="s">
        <v>306</v>
      </c>
      <c r="C67" s="378" t="s">
        <v>154</v>
      </c>
      <c r="D67" s="227">
        <v>1151</v>
      </c>
      <c r="E67" s="447" t="s">
        <v>7</v>
      </c>
      <c r="F67" s="153">
        <v>0</v>
      </c>
      <c r="G67" s="228">
        <f t="shared" si="1"/>
        <v>0</v>
      </c>
      <c r="H67" s="645"/>
      <c r="I67" s="229"/>
      <c r="J67" s="633"/>
      <c r="K67" s="566"/>
      <c r="L67" s="440"/>
    </row>
    <row r="68" spans="1:12" ht="25.5" x14ac:dyDescent="0.2">
      <c r="A68" s="230"/>
      <c r="B68" s="350" t="s">
        <v>168</v>
      </c>
      <c r="C68" s="238" t="s">
        <v>154</v>
      </c>
      <c r="D68" s="227">
        <v>1049</v>
      </c>
      <c r="E68" s="193" t="s">
        <v>22</v>
      </c>
      <c r="F68" s="153">
        <v>0</v>
      </c>
      <c r="G68" s="228">
        <f t="shared" si="1"/>
        <v>0</v>
      </c>
      <c r="H68" s="631"/>
      <c r="I68" s="229"/>
      <c r="J68" s="462" t="s">
        <v>166</v>
      </c>
      <c r="K68" s="22"/>
      <c r="L68" s="440"/>
    </row>
    <row r="69" spans="1:12" ht="38.25" x14ac:dyDescent="0.2">
      <c r="A69" s="230"/>
      <c r="B69" s="351" t="s">
        <v>169</v>
      </c>
      <c r="C69" s="232" t="s">
        <v>74</v>
      </c>
      <c r="D69" s="233">
        <v>115</v>
      </c>
      <c r="E69" s="117" t="s">
        <v>6</v>
      </c>
      <c r="F69" s="149">
        <v>22</v>
      </c>
      <c r="G69" s="234">
        <f t="shared" si="1"/>
        <v>2530</v>
      </c>
      <c r="H69" s="236" t="s">
        <v>170</v>
      </c>
      <c r="I69" s="241" t="s">
        <v>142</v>
      </c>
      <c r="J69" s="435"/>
      <c r="K69" s="22"/>
      <c r="L69" s="440"/>
    </row>
    <row r="70" spans="1:12" ht="21.75" customHeight="1" x14ac:dyDescent="0.2">
      <c r="A70" s="231"/>
      <c r="B70" s="349" t="s">
        <v>171</v>
      </c>
      <c r="C70" s="224" t="s">
        <v>74</v>
      </c>
      <c r="D70" s="225">
        <v>33</v>
      </c>
      <c r="E70" s="194" t="s">
        <v>6</v>
      </c>
      <c r="F70" s="151">
        <v>70.2</v>
      </c>
      <c r="G70" s="217">
        <f t="shared" si="1"/>
        <v>2316.6</v>
      </c>
      <c r="H70" s="645" t="s">
        <v>172</v>
      </c>
      <c r="I70" s="222" t="s">
        <v>142</v>
      </c>
      <c r="J70" s="666" t="s">
        <v>173</v>
      </c>
      <c r="K70" s="566"/>
      <c r="L70" s="440"/>
    </row>
    <row r="71" spans="1:12" ht="21" customHeight="1" x14ac:dyDescent="0.2">
      <c r="A71" s="231"/>
      <c r="B71" s="349" t="s">
        <v>174</v>
      </c>
      <c r="C71" s="224" t="s">
        <v>74</v>
      </c>
      <c r="D71" s="225">
        <v>92</v>
      </c>
      <c r="E71" s="194" t="s">
        <v>6</v>
      </c>
      <c r="F71" s="151">
        <v>70.2</v>
      </c>
      <c r="G71" s="217">
        <f t="shared" si="1"/>
        <v>6458.4000000000005</v>
      </c>
      <c r="H71" s="645"/>
      <c r="I71" s="222" t="s">
        <v>142</v>
      </c>
      <c r="J71" s="666"/>
      <c r="K71" s="566"/>
      <c r="L71" s="440"/>
    </row>
    <row r="72" spans="1:12" ht="21.75" customHeight="1" x14ac:dyDescent="0.2">
      <c r="A72" s="231"/>
      <c r="B72" s="349" t="s">
        <v>175</v>
      </c>
      <c r="C72" s="224" t="s">
        <v>74</v>
      </c>
      <c r="D72" s="225">
        <v>4</v>
      </c>
      <c r="E72" s="194" t="s">
        <v>6</v>
      </c>
      <c r="F72" s="151">
        <v>70.2</v>
      </c>
      <c r="G72" s="217">
        <f t="shared" si="1"/>
        <v>280.8</v>
      </c>
      <c r="H72" s="645"/>
      <c r="I72" s="222" t="s">
        <v>142</v>
      </c>
      <c r="J72" s="666"/>
      <c r="K72" s="566"/>
      <c r="L72" s="440"/>
    </row>
    <row r="73" spans="1:12" x14ac:dyDescent="0.2">
      <c r="A73" s="230"/>
      <c r="B73" s="349" t="s">
        <v>176</v>
      </c>
      <c r="C73" s="224" t="s">
        <v>74</v>
      </c>
      <c r="D73" s="225">
        <v>37</v>
      </c>
      <c r="E73" s="194" t="s">
        <v>6</v>
      </c>
      <c r="F73" s="151">
        <v>70.2</v>
      </c>
      <c r="G73" s="217">
        <f t="shared" si="1"/>
        <v>2597.4</v>
      </c>
      <c r="H73" s="645"/>
      <c r="I73" s="222" t="s">
        <v>142</v>
      </c>
      <c r="J73" s="666"/>
      <c r="K73" s="566"/>
      <c r="L73" s="440"/>
    </row>
    <row r="74" spans="1:12" x14ac:dyDescent="0.2">
      <c r="A74" s="230"/>
      <c r="B74" s="352" t="s">
        <v>177</v>
      </c>
      <c r="C74" s="242" t="s">
        <v>74</v>
      </c>
      <c r="D74" s="227">
        <v>462</v>
      </c>
      <c r="E74" s="193" t="s">
        <v>22</v>
      </c>
      <c r="F74" s="153">
        <v>42.12</v>
      </c>
      <c r="G74" s="228">
        <f t="shared" si="1"/>
        <v>19459.439999999999</v>
      </c>
      <c r="H74" s="631"/>
      <c r="I74" s="229" t="s">
        <v>142</v>
      </c>
      <c r="J74" s="667"/>
      <c r="K74" s="566"/>
      <c r="L74" s="440"/>
    </row>
    <row r="75" spans="1:12" ht="55.5" customHeight="1" x14ac:dyDescent="0.2">
      <c r="A75" s="230"/>
      <c r="B75" s="351" t="s">
        <v>178</v>
      </c>
      <c r="C75" s="237" t="s">
        <v>72</v>
      </c>
      <c r="D75" s="233">
        <v>592</v>
      </c>
      <c r="E75" s="117" t="s">
        <v>5</v>
      </c>
      <c r="F75" s="149">
        <v>20.13</v>
      </c>
      <c r="G75" s="234">
        <f t="shared" si="1"/>
        <v>11916.96</v>
      </c>
      <c r="H75" s="243" t="s">
        <v>170</v>
      </c>
      <c r="I75" s="244" t="s">
        <v>142</v>
      </c>
      <c r="J75" s="245" t="s">
        <v>179</v>
      </c>
      <c r="K75" s="22"/>
      <c r="L75" s="440"/>
    </row>
    <row r="76" spans="1:12" ht="38.25" x14ac:dyDescent="0.2">
      <c r="A76" s="230"/>
      <c r="B76" s="349" t="s">
        <v>180</v>
      </c>
      <c r="C76" s="224" t="s">
        <v>74</v>
      </c>
      <c r="D76" s="225">
        <v>573</v>
      </c>
      <c r="E76" s="117" t="s">
        <v>7</v>
      </c>
      <c r="F76" s="151">
        <v>7.35</v>
      </c>
      <c r="G76" s="217">
        <f t="shared" si="1"/>
        <v>4211.55</v>
      </c>
      <c r="H76" s="453" t="s">
        <v>630</v>
      </c>
      <c r="I76" s="244" t="s">
        <v>142</v>
      </c>
      <c r="J76" s="451"/>
      <c r="K76" s="566"/>
      <c r="L76" s="440"/>
    </row>
    <row r="77" spans="1:12" ht="25.5" x14ac:dyDescent="0.2">
      <c r="A77" s="230"/>
      <c r="B77" s="477" t="s">
        <v>298</v>
      </c>
      <c r="C77" s="444" t="s">
        <v>73</v>
      </c>
      <c r="D77" s="476">
        <v>226</v>
      </c>
      <c r="E77" s="377" t="s">
        <v>300</v>
      </c>
      <c r="F77" s="475">
        <v>20</v>
      </c>
      <c r="G77" s="474">
        <f t="shared" si="1"/>
        <v>4520</v>
      </c>
      <c r="H77" s="628" t="s">
        <v>601</v>
      </c>
      <c r="I77" s="246" t="s">
        <v>142</v>
      </c>
      <c r="J77" s="472"/>
      <c r="K77" s="566"/>
      <c r="L77" s="440"/>
    </row>
    <row r="78" spans="1:12" ht="25.5" x14ac:dyDescent="0.2">
      <c r="A78" s="230"/>
      <c r="B78" s="350" t="s">
        <v>299</v>
      </c>
      <c r="C78" s="447" t="s">
        <v>74</v>
      </c>
      <c r="D78" s="227">
        <v>188</v>
      </c>
      <c r="E78" s="378" t="s">
        <v>301</v>
      </c>
      <c r="F78" s="153">
        <v>20</v>
      </c>
      <c r="G78" s="457">
        <f t="shared" si="1"/>
        <v>3760</v>
      </c>
      <c r="H78" s="623"/>
      <c r="I78" s="248" t="s">
        <v>142</v>
      </c>
      <c r="J78" s="473"/>
      <c r="K78" s="566"/>
      <c r="L78" s="440"/>
    </row>
    <row r="79" spans="1:12" ht="25.5" x14ac:dyDescent="0.2">
      <c r="A79" s="230"/>
      <c r="B79" s="351" t="s">
        <v>181</v>
      </c>
      <c r="C79" s="232" t="s">
        <v>74</v>
      </c>
      <c r="D79" s="233">
        <v>105</v>
      </c>
      <c r="E79" s="117" t="s">
        <v>6</v>
      </c>
      <c r="F79" s="149">
        <v>20.13</v>
      </c>
      <c r="G79" s="234">
        <f t="shared" si="1"/>
        <v>2113.65</v>
      </c>
      <c r="H79" s="243" t="s">
        <v>182</v>
      </c>
      <c r="I79" s="244" t="s">
        <v>142</v>
      </c>
      <c r="J79" s="245"/>
      <c r="K79" s="22"/>
      <c r="L79" s="440"/>
    </row>
    <row r="80" spans="1:12" ht="38.25" x14ac:dyDescent="0.2">
      <c r="A80" s="230"/>
      <c r="B80" s="351" t="s">
        <v>183</v>
      </c>
      <c r="C80" s="232" t="s">
        <v>74</v>
      </c>
      <c r="D80" s="233">
        <v>147</v>
      </c>
      <c r="E80" s="117" t="s">
        <v>6</v>
      </c>
      <c r="F80" s="149">
        <v>20.13</v>
      </c>
      <c r="G80" s="234">
        <f t="shared" si="1"/>
        <v>2959.1099999999997</v>
      </c>
      <c r="H80" s="243" t="s">
        <v>170</v>
      </c>
      <c r="I80" s="244" t="s">
        <v>142</v>
      </c>
      <c r="J80" s="245"/>
      <c r="K80" s="22"/>
      <c r="L80" s="440"/>
    </row>
    <row r="81" spans="1:12" ht="25.5" x14ac:dyDescent="0.2">
      <c r="A81" s="230"/>
      <c r="B81" s="351" t="s">
        <v>184</v>
      </c>
      <c r="C81" s="117" t="s">
        <v>74</v>
      </c>
      <c r="D81" s="251">
        <v>29</v>
      </c>
      <c r="E81" s="117" t="s">
        <v>6</v>
      </c>
      <c r="F81" s="149">
        <v>20.13</v>
      </c>
      <c r="G81" s="234">
        <f t="shared" si="1"/>
        <v>583.77</v>
      </c>
      <c r="H81" s="252" t="s">
        <v>185</v>
      </c>
      <c r="I81" s="244" t="s">
        <v>142</v>
      </c>
      <c r="J81" s="245"/>
      <c r="K81" s="22"/>
      <c r="L81" s="440"/>
    </row>
    <row r="82" spans="1:12" x14ac:dyDescent="0.2">
      <c r="A82" s="230"/>
      <c r="B82" s="349" t="s">
        <v>186</v>
      </c>
      <c r="C82" s="194" t="s">
        <v>74</v>
      </c>
      <c r="D82" s="249">
        <v>79</v>
      </c>
      <c r="E82" s="194" t="s">
        <v>6</v>
      </c>
      <c r="F82" s="151">
        <f>G82/D82</f>
        <v>20</v>
      </c>
      <c r="G82" s="217">
        <v>1580</v>
      </c>
      <c r="H82" s="622" t="s">
        <v>187</v>
      </c>
      <c r="I82" s="246" t="s">
        <v>142</v>
      </c>
      <c r="J82" s="616"/>
      <c r="K82" s="566"/>
      <c r="L82" s="440"/>
    </row>
    <row r="83" spans="1:12" x14ac:dyDescent="0.2">
      <c r="A83" s="230"/>
      <c r="B83" s="349" t="s">
        <v>188</v>
      </c>
      <c r="C83" s="194" t="s">
        <v>74</v>
      </c>
      <c r="D83" s="249">
        <v>146</v>
      </c>
      <c r="E83" s="194" t="s">
        <v>6</v>
      </c>
      <c r="F83" s="151">
        <f>G83/D83</f>
        <v>4.4520547945205475</v>
      </c>
      <c r="G83" s="217">
        <v>650</v>
      </c>
      <c r="H83" s="622"/>
      <c r="I83" s="246" t="s">
        <v>142</v>
      </c>
      <c r="J83" s="616"/>
      <c r="K83" s="566"/>
      <c r="L83" s="440"/>
    </row>
    <row r="84" spans="1:12" ht="25.5" x14ac:dyDescent="0.2">
      <c r="A84" s="230"/>
      <c r="B84" s="350" t="s">
        <v>189</v>
      </c>
      <c r="C84" s="193" t="s">
        <v>74</v>
      </c>
      <c r="D84" s="250">
        <v>75</v>
      </c>
      <c r="E84" s="193" t="s">
        <v>190</v>
      </c>
      <c r="F84" s="153">
        <f>G84/D84</f>
        <v>120</v>
      </c>
      <c r="G84" s="228">
        <v>9000</v>
      </c>
      <c r="H84" s="253" t="s">
        <v>191</v>
      </c>
      <c r="I84" s="248" t="s">
        <v>142</v>
      </c>
      <c r="J84" s="617"/>
      <c r="K84" s="566"/>
      <c r="L84" s="440"/>
    </row>
    <row r="85" spans="1:12" ht="38.25" x14ac:dyDescent="0.2">
      <c r="A85" s="230"/>
      <c r="B85" s="351" t="s">
        <v>192</v>
      </c>
      <c r="C85" s="140" t="s">
        <v>74</v>
      </c>
      <c r="D85" s="116">
        <v>199</v>
      </c>
      <c r="E85" s="140" t="s">
        <v>6</v>
      </c>
      <c r="F85" s="149">
        <v>20.13</v>
      </c>
      <c r="G85" s="254">
        <f t="shared" ref="G85:G125" si="3">D85*F85</f>
        <v>4005.87</v>
      </c>
      <c r="H85" s="126" t="s">
        <v>193</v>
      </c>
      <c r="I85" s="244" t="s">
        <v>142</v>
      </c>
      <c r="J85" s="245"/>
      <c r="K85" s="22"/>
      <c r="L85" s="440"/>
    </row>
    <row r="86" spans="1:12" ht="20.25" customHeight="1" x14ac:dyDescent="0.2">
      <c r="A86" s="230"/>
      <c r="B86" s="477" t="s">
        <v>312</v>
      </c>
      <c r="C86" s="446" t="s">
        <v>74</v>
      </c>
      <c r="D86" s="249">
        <v>65</v>
      </c>
      <c r="E86" s="446" t="s">
        <v>117</v>
      </c>
      <c r="F86" s="151">
        <v>7.35</v>
      </c>
      <c r="G86" s="456">
        <f t="shared" ref="G86:G115" si="4">D86*F86</f>
        <v>477.75</v>
      </c>
      <c r="H86" s="628" t="s">
        <v>314</v>
      </c>
      <c r="I86" s="246" t="s">
        <v>142</v>
      </c>
      <c r="J86" s="662" t="s">
        <v>609</v>
      </c>
      <c r="K86" s="566"/>
      <c r="L86" s="440"/>
    </row>
    <row r="87" spans="1:12" ht="20.25" customHeight="1" x14ac:dyDescent="0.2">
      <c r="A87" s="230"/>
      <c r="B87" s="349" t="s">
        <v>313</v>
      </c>
      <c r="C87" s="446" t="s">
        <v>74</v>
      </c>
      <c r="D87" s="249">
        <v>63</v>
      </c>
      <c r="E87" s="446" t="s">
        <v>6</v>
      </c>
      <c r="F87" s="151">
        <v>21.4</v>
      </c>
      <c r="G87" s="456">
        <f t="shared" si="4"/>
        <v>1348.1999999999998</v>
      </c>
      <c r="H87" s="622"/>
      <c r="I87" s="246" t="s">
        <v>142</v>
      </c>
      <c r="J87" s="626"/>
      <c r="K87" s="566"/>
      <c r="L87" s="440"/>
    </row>
    <row r="88" spans="1:12" ht="25.5" x14ac:dyDescent="0.2">
      <c r="A88" s="230"/>
      <c r="B88" s="350" t="s">
        <v>348</v>
      </c>
      <c r="C88" s="378" t="s">
        <v>349</v>
      </c>
      <c r="D88" s="250">
        <v>229</v>
      </c>
      <c r="E88" s="447" t="s">
        <v>7</v>
      </c>
      <c r="F88" s="153">
        <v>2.54</v>
      </c>
      <c r="G88" s="457">
        <f t="shared" si="4"/>
        <v>581.66</v>
      </c>
      <c r="H88" s="622"/>
      <c r="I88" s="248" t="s">
        <v>142</v>
      </c>
      <c r="J88" s="627"/>
      <c r="K88" s="566"/>
      <c r="L88" s="440"/>
    </row>
    <row r="89" spans="1:12" ht="20.25" customHeight="1" x14ac:dyDescent="0.2">
      <c r="A89" s="230"/>
      <c r="B89" s="349" t="s">
        <v>350</v>
      </c>
      <c r="C89" s="446" t="s">
        <v>75</v>
      </c>
      <c r="D89" s="249">
        <v>1044</v>
      </c>
      <c r="E89" s="446" t="s">
        <v>7</v>
      </c>
      <c r="F89" s="151">
        <v>2.54</v>
      </c>
      <c r="G89" s="456">
        <f t="shared" si="4"/>
        <v>2651.76</v>
      </c>
      <c r="H89" s="622"/>
      <c r="I89" s="246" t="s">
        <v>142</v>
      </c>
      <c r="J89" s="626" t="s">
        <v>364</v>
      </c>
      <c r="K89" s="566"/>
      <c r="L89" s="440"/>
    </row>
    <row r="90" spans="1:12" ht="25.5" x14ac:dyDescent="0.2">
      <c r="A90" s="230"/>
      <c r="B90" s="349" t="s">
        <v>351</v>
      </c>
      <c r="C90" s="377" t="s">
        <v>154</v>
      </c>
      <c r="D90" s="249">
        <v>754</v>
      </c>
      <c r="E90" s="446" t="s">
        <v>7</v>
      </c>
      <c r="F90" s="151">
        <v>2.54</v>
      </c>
      <c r="G90" s="456">
        <f t="shared" si="4"/>
        <v>1915.16</v>
      </c>
      <c r="H90" s="622"/>
      <c r="I90" s="246" t="s">
        <v>142</v>
      </c>
      <c r="J90" s="626"/>
      <c r="K90" s="566"/>
      <c r="L90" s="440"/>
    </row>
    <row r="91" spans="1:12" ht="25.5" x14ac:dyDescent="0.2">
      <c r="A91" s="230"/>
      <c r="B91" s="349" t="s">
        <v>352</v>
      </c>
      <c r="C91" s="377" t="s">
        <v>154</v>
      </c>
      <c r="D91" s="249">
        <v>412</v>
      </c>
      <c r="E91" s="446" t="s">
        <v>7</v>
      </c>
      <c r="F91" s="151">
        <v>2.54</v>
      </c>
      <c r="G91" s="456">
        <f t="shared" si="4"/>
        <v>1046.48</v>
      </c>
      <c r="H91" s="622"/>
      <c r="I91" s="246" t="s">
        <v>142</v>
      </c>
      <c r="J91" s="626"/>
      <c r="K91" s="566"/>
      <c r="L91" s="440"/>
    </row>
    <row r="92" spans="1:12" ht="25.5" x14ac:dyDescent="0.2">
      <c r="A92" s="247"/>
      <c r="B92" s="349" t="s">
        <v>353</v>
      </c>
      <c r="C92" s="377" t="s">
        <v>154</v>
      </c>
      <c r="D92" s="249">
        <v>2121</v>
      </c>
      <c r="E92" s="446" t="s">
        <v>7</v>
      </c>
      <c r="F92" s="151">
        <v>2.54</v>
      </c>
      <c r="G92" s="456">
        <f t="shared" si="4"/>
        <v>5387.34</v>
      </c>
      <c r="H92" s="622"/>
      <c r="I92" s="246" t="s">
        <v>142</v>
      </c>
      <c r="J92" s="626"/>
      <c r="K92" s="566"/>
      <c r="L92" s="440"/>
    </row>
    <row r="93" spans="1:12" x14ac:dyDescent="0.2">
      <c r="A93" s="230"/>
      <c r="B93" s="349" t="s">
        <v>354</v>
      </c>
      <c r="C93" s="377" t="s">
        <v>75</v>
      </c>
      <c r="D93" s="249">
        <v>3</v>
      </c>
      <c r="E93" s="446" t="s">
        <v>7</v>
      </c>
      <c r="F93" s="151">
        <v>2.54</v>
      </c>
      <c r="G93" s="456">
        <f t="shared" si="4"/>
        <v>7.62</v>
      </c>
      <c r="H93" s="622"/>
      <c r="I93" s="246" t="s">
        <v>142</v>
      </c>
      <c r="J93" s="626"/>
      <c r="K93" s="566"/>
      <c r="L93" s="440"/>
    </row>
    <row r="94" spans="1:12" x14ac:dyDescent="0.2">
      <c r="A94" s="230"/>
      <c r="B94" s="349" t="s">
        <v>355</v>
      </c>
      <c r="C94" s="377" t="s">
        <v>75</v>
      </c>
      <c r="D94" s="249">
        <v>45</v>
      </c>
      <c r="E94" s="446" t="s">
        <v>7</v>
      </c>
      <c r="F94" s="151">
        <v>2.54</v>
      </c>
      <c r="G94" s="456">
        <f t="shared" si="4"/>
        <v>114.3</v>
      </c>
      <c r="H94" s="622"/>
      <c r="I94" s="246" t="s">
        <v>142</v>
      </c>
      <c r="J94" s="626"/>
      <c r="K94" s="566"/>
      <c r="L94" s="440"/>
    </row>
    <row r="95" spans="1:12" x14ac:dyDescent="0.2">
      <c r="A95" s="230"/>
      <c r="B95" s="349" t="s">
        <v>356</v>
      </c>
      <c r="C95" s="377" t="s">
        <v>74</v>
      </c>
      <c r="D95" s="249">
        <v>21</v>
      </c>
      <c r="E95" s="446" t="s">
        <v>5</v>
      </c>
      <c r="F95" s="151">
        <v>2.54</v>
      </c>
      <c r="G95" s="456">
        <f t="shared" si="4"/>
        <v>53.34</v>
      </c>
      <c r="H95" s="622"/>
      <c r="I95" s="246" t="s">
        <v>142</v>
      </c>
      <c r="J95" s="626"/>
      <c r="K95" s="566"/>
      <c r="L95" s="440"/>
    </row>
    <row r="96" spans="1:12" ht="25.5" x14ac:dyDescent="0.2">
      <c r="A96" s="230"/>
      <c r="B96" s="349" t="s">
        <v>357</v>
      </c>
      <c r="C96" s="377" t="s">
        <v>154</v>
      </c>
      <c r="D96" s="249">
        <v>3063</v>
      </c>
      <c r="E96" s="446" t="s">
        <v>7</v>
      </c>
      <c r="F96" s="151">
        <v>2.54</v>
      </c>
      <c r="G96" s="456">
        <f t="shared" si="4"/>
        <v>7780.02</v>
      </c>
      <c r="H96" s="622"/>
      <c r="I96" s="246" t="s">
        <v>142</v>
      </c>
      <c r="J96" s="626"/>
      <c r="K96" s="566"/>
      <c r="L96" s="440"/>
    </row>
    <row r="97" spans="1:12" x14ac:dyDescent="0.2">
      <c r="A97" s="230"/>
      <c r="B97" s="349" t="s">
        <v>361</v>
      </c>
      <c r="C97" s="377" t="s">
        <v>75</v>
      </c>
      <c r="D97" s="249">
        <v>735</v>
      </c>
      <c r="E97" s="446" t="s">
        <v>7</v>
      </c>
      <c r="F97" s="151">
        <v>2.54</v>
      </c>
      <c r="G97" s="456">
        <f t="shared" si="4"/>
        <v>1866.9</v>
      </c>
      <c r="H97" s="622"/>
      <c r="I97" s="246" t="s">
        <v>142</v>
      </c>
      <c r="J97" s="626"/>
      <c r="K97" s="566"/>
      <c r="L97" s="440"/>
    </row>
    <row r="98" spans="1:12" x14ac:dyDescent="0.2">
      <c r="A98" s="230"/>
      <c r="B98" s="349" t="s">
        <v>362</v>
      </c>
      <c r="C98" s="377" t="s">
        <v>74</v>
      </c>
      <c r="D98" s="249">
        <v>85</v>
      </c>
      <c r="E98" s="446" t="s">
        <v>7</v>
      </c>
      <c r="F98" s="151">
        <v>2.54</v>
      </c>
      <c r="G98" s="456">
        <f t="shared" si="4"/>
        <v>215.9</v>
      </c>
      <c r="H98" s="622"/>
      <c r="I98" s="246" t="s">
        <v>142</v>
      </c>
      <c r="J98" s="626"/>
      <c r="K98" s="566"/>
      <c r="L98" s="440"/>
    </row>
    <row r="99" spans="1:12" x14ac:dyDescent="0.2">
      <c r="A99" s="230"/>
      <c r="B99" s="350" t="s">
        <v>363</v>
      </c>
      <c r="C99" s="378" t="s">
        <v>74</v>
      </c>
      <c r="D99" s="250">
        <v>57</v>
      </c>
      <c r="E99" s="447" t="s">
        <v>7</v>
      </c>
      <c r="F99" s="153">
        <v>2.54</v>
      </c>
      <c r="G99" s="457">
        <f t="shared" si="4"/>
        <v>144.78</v>
      </c>
      <c r="H99" s="622"/>
      <c r="I99" s="248" t="s">
        <v>142</v>
      </c>
      <c r="J99" s="627"/>
      <c r="K99" s="566"/>
      <c r="L99" s="440"/>
    </row>
    <row r="100" spans="1:12" x14ac:dyDescent="0.2">
      <c r="A100" s="230"/>
      <c r="B100" s="349" t="s">
        <v>367</v>
      </c>
      <c r="C100" s="377" t="s">
        <v>75</v>
      </c>
      <c r="D100" s="249">
        <v>18</v>
      </c>
      <c r="E100" s="446" t="s">
        <v>5</v>
      </c>
      <c r="F100" s="151">
        <v>2.54</v>
      </c>
      <c r="G100" s="456">
        <f t="shared" si="4"/>
        <v>45.72</v>
      </c>
      <c r="H100" s="622"/>
      <c r="I100" s="246" t="s">
        <v>142</v>
      </c>
      <c r="J100" s="626"/>
      <c r="K100" s="566"/>
      <c r="L100" s="440"/>
    </row>
    <row r="101" spans="1:12" ht="20.25" customHeight="1" x14ac:dyDescent="0.2">
      <c r="A101" s="247"/>
      <c r="B101" s="349" t="s">
        <v>368</v>
      </c>
      <c r="C101" s="446" t="s">
        <v>75</v>
      </c>
      <c r="D101" s="249">
        <v>260</v>
      </c>
      <c r="E101" s="446" t="s">
        <v>7</v>
      </c>
      <c r="F101" s="151">
        <v>2.54</v>
      </c>
      <c r="G101" s="456">
        <f t="shared" si="4"/>
        <v>660.4</v>
      </c>
      <c r="H101" s="622"/>
      <c r="I101" s="246" t="s">
        <v>142</v>
      </c>
      <c r="J101" s="626"/>
      <c r="K101" s="566"/>
      <c r="L101" s="440"/>
    </row>
    <row r="102" spans="1:12" ht="20.25" customHeight="1" x14ac:dyDescent="0.2">
      <c r="A102" s="247"/>
      <c r="B102" s="349" t="s">
        <v>369</v>
      </c>
      <c r="C102" s="446" t="s">
        <v>75</v>
      </c>
      <c r="D102" s="249">
        <v>275</v>
      </c>
      <c r="E102" s="446" t="s">
        <v>7</v>
      </c>
      <c r="F102" s="151">
        <v>2.54</v>
      </c>
      <c r="G102" s="456">
        <f t="shared" si="4"/>
        <v>698.5</v>
      </c>
      <c r="H102" s="622"/>
      <c r="I102" s="246" t="s">
        <v>142</v>
      </c>
      <c r="J102" s="626"/>
      <c r="K102" s="566"/>
      <c r="L102" s="440"/>
    </row>
    <row r="103" spans="1:12" ht="20.25" customHeight="1" x14ac:dyDescent="0.2">
      <c r="A103" s="247"/>
      <c r="B103" s="349" t="s">
        <v>370</v>
      </c>
      <c r="C103" s="446" t="s">
        <v>74</v>
      </c>
      <c r="D103" s="249">
        <v>541</v>
      </c>
      <c r="E103" s="446" t="s">
        <v>371</v>
      </c>
      <c r="F103" s="151">
        <v>2.54</v>
      </c>
      <c r="G103" s="456">
        <f t="shared" si="4"/>
        <v>1374.14</v>
      </c>
      <c r="H103" s="622"/>
      <c r="I103" s="246" t="s">
        <v>142</v>
      </c>
      <c r="J103" s="626"/>
      <c r="K103" s="566"/>
      <c r="L103" s="440"/>
    </row>
    <row r="104" spans="1:12" ht="20.25" customHeight="1" x14ac:dyDescent="0.2">
      <c r="A104" s="247"/>
      <c r="B104" s="349" t="s">
        <v>372</v>
      </c>
      <c r="C104" s="446" t="s">
        <v>74</v>
      </c>
      <c r="D104" s="249">
        <v>65</v>
      </c>
      <c r="E104" s="446" t="s">
        <v>7</v>
      </c>
      <c r="F104" s="151">
        <v>2.54</v>
      </c>
      <c r="G104" s="456">
        <f t="shared" si="4"/>
        <v>165.1</v>
      </c>
      <c r="H104" s="622"/>
      <c r="I104" s="246" t="s">
        <v>142</v>
      </c>
      <c r="J104" s="626"/>
      <c r="K104" s="566"/>
      <c r="L104" s="440"/>
    </row>
    <row r="105" spans="1:12" ht="20.25" customHeight="1" x14ac:dyDescent="0.2">
      <c r="A105" s="247"/>
      <c r="B105" s="350" t="s">
        <v>373</v>
      </c>
      <c r="C105" s="447" t="s">
        <v>75</v>
      </c>
      <c r="D105" s="250">
        <v>42</v>
      </c>
      <c r="E105" s="447" t="s">
        <v>7</v>
      </c>
      <c r="F105" s="153">
        <v>2.54</v>
      </c>
      <c r="G105" s="457">
        <f t="shared" si="4"/>
        <v>106.68</v>
      </c>
      <c r="H105" s="623"/>
      <c r="I105" s="248" t="s">
        <v>142</v>
      </c>
      <c r="J105" s="627"/>
      <c r="K105" s="566"/>
      <c r="L105" s="440"/>
    </row>
    <row r="106" spans="1:12" ht="25.5" x14ac:dyDescent="0.2">
      <c r="A106" s="247"/>
      <c r="B106" s="350" t="s">
        <v>432</v>
      </c>
      <c r="C106" s="447" t="s">
        <v>73</v>
      </c>
      <c r="D106" s="250">
        <v>80</v>
      </c>
      <c r="E106" s="447" t="s">
        <v>6</v>
      </c>
      <c r="F106" s="153">
        <v>21.4</v>
      </c>
      <c r="G106" s="457">
        <f t="shared" si="4"/>
        <v>1712</v>
      </c>
      <c r="H106" s="478" t="s">
        <v>433</v>
      </c>
      <c r="I106" s="248" t="s">
        <v>142</v>
      </c>
      <c r="J106" s="452"/>
      <c r="K106" s="22"/>
      <c r="L106" s="440"/>
    </row>
    <row r="107" spans="1:12" ht="18.75" customHeight="1" x14ac:dyDescent="0.2">
      <c r="A107" s="247"/>
      <c r="B107" s="349" t="s">
        <v>456</v>
      </c>
      <c r="C107" s="446" t="s">
        <v>74</v>
      </c>
      <c r="D107" s="249">
        <v>519</v>
      </c>
      <c r="E107" s="446" t="s">
        <v>6</v>
      </c>
      <c r="F107" s="151">
        <v>20.13</v>
      </c>
      <c r="G107" s="456">
        <f t="shared" si="4"/>
        <v>10447.469999999999</v>
      </c>
      <c r="H107" s="622" t="s">
        <v>458</v>
      </c>
      <c r="I107" s="246" t="s">
        <v>142</v>
      </c>
      <c r="J107" s="626"/>
      <c r="K107" s="566"/>
      <c r="L107" s="440"/>
    </row>
    <row r="108" spans="1:12" ht="18.75" customHeight="1" x14ac:dyDescent="0.2">
      <c r="A108" s="247"/>
      <c r="B108" s="350" t="s">
        <v>457</v>
      </c>
      <c r="C108" s="447" t="s">
        <v>74</v>
      </c>
      <c r="D108" s="250">
        <v>66</v>
      </c>
      <c r="E108" s="447" t="s">
        <v>6</v>
      </c>
      <c r="F108" s="153">
        <v>20.13</v>
      </c>
      <c r="G108" s="457">
        <f t="shared" si="4"/>
        <v>1328.58</v>
      </c>
      <c r="H108" s="623"/>
      <c r="I108" s="248" t="s">
        <v>142</v>
      </c>
      <c r="J108" s="627"/>
      <c r="K108" s="566"/>
      <c r="L108" s="440"/>
    </row>
    <row r="109" spans="1:12" ht="25.5" x14ac:dyDescent="0.2">
      <c r="A109" s="247"/>
      <c r="B109" s="349" t="s">
        <v>462</v>
      </c>
      <c r="C109" s="446" t="s">
        <v>74</v>
      </c>
      <c r="D109" s="249">
        <v>55</v>
      </c>
      <c r="E109" s="446" t="s">
        <v>6</v>
      </c>
      <c r="F109" s="151">
        <v>20.13</v>
      </c>
      <c r="G109" s="456">
        <f t="shared" si="4"/>
        <v>1107.1499999999999</v>
      </c>
      <c r="H109" s="461" t="s">
        <v>433</v>
      </c>
      <c r="I109" s="246" t="s">
        <v>142</v>
      </c>
      <c r="J109" s="626" t="s">
        <v>609</v>
      </c>
      <c r="K109" s="566"/>
      <c r="L109" s="440"/>
    </row>
    <row r="110" spans="1:12" ht="25.5" customHeight="1" x14ac:dyDescent="0.2">
      <c r="A110" s="247"/>
      <c r="B110" s="349" t="s">
        <v>513</v>
      </c>
      <c r="C110" s="446" t="s">
        <v>74</v>
      </c>
      <c r="D110" s="249">
        <v>19</v>
      </c>
      <c r="E110" s="446" t="s">
        <v>6</v>
      </c>
      <c r="F110" s="151">
        <v>20.13</v>
      </c>
      <c r="G110" s="456">
        <f t="shared" si="4"/>
        <v>382.46999999999997</v>
      </c>
      <c r="H110" s="622" t="s">
        <v>602</v>
      </c>
      <c r="I110" s="246" t="s">
        <v>142</v>
      </c>
      <c r="J110" s="626"/>
      <c r="K110" s="566"/>
      <c r="L110" s="440"/>
    </row>
    <row r="111" spans="1:12" ht="25.5" x14ac:dyDescent="0.2">
      <c r="A111" s="247"/>
      <c r="B111" s="349" t="s">
        <v>514</v>
      </c>
      <c r="C111" s="377" t="s">
        <v>72</v>
      </c>
      <c r="D111" s="249">
        <v>8</v>
      </c>
      <c r="E111" s="446" t="s">
        <v>6</v>
      </c>
      <c r="F111" s="151">
        <v>20.13</v>
      </c>
      <c r="G111" s="456">
        <f t="shared" si="4"/>
        <v>161.04</v>
      </c>
      <c r="H111" s="622"/>
      <c r="I111" s="246" t="s">
        <v>142</v>
      </c>
      <c r="J111" s="626"/>
      <c r="K111" s="566"/>
      <c r="L111" s="440"/>
    </row>
    <row r="112" spans="1:12" ht="25.5" x14ac:dyDescent="0.2">
      <c r="A112" s="247"/>
      <c r="B112" s="350" t="s">
        <v>515</v>
      </c>
      <c r="C112" s="378" t="s">
        <v>72</v>
      </c>
      <c r="D112" s="250">
        <v>4</v>
      </c>
      <c r="E112" s="447" t="s">
        <v>6</v>
      </c>
      <c r="F112" s="153">
        <v>20.13</v>
      </c>
      <c r="G112" s="457">
        <f t="shared" si="4"/>
        <v>80.52</v>
      </c>
      <c r="H112" s="623"/>
      <c r="I112" s="248" t="s">
        <v>142</v>
      </c>
      <c r="J112" s="627"/>
      <c r="K112" s="566"/>
      <c r="L112" s="440"/>
    </row>
    <row r="113" spans="1:12" ht="25.5" x14ac:dyDescent="0.2">
      <c r="A113" s="247"/>
      <c r="B113" s="351" t="s">
        <v>516</v>
      </c>
      <c r="C113" s="140" t="s">
        <v>74</v>
      </c>
      <c r="D113" s="251">
        <v>91</v>
      </c>
      <c r="E113" s="117" t="s">
        <v>6</v>
      </c>
      <c r="F113" s="149">
        <v>20.13</v>
      </c>
      <c r="G113" s="234">
        <f t="shared" si="4"/>
        <v>1831.83</v>
      </c>
      <c r="H113" s="479" t="s">
        <v>603</v>
      </c>
      <c r="I113" s="244" t="s">
        <v>142</v>
      </c>
      <c r="J113" s="245" t="s">
        <v>610</v>
      </c>
      <c r="K113" s="22"/>
      <c r="L113" s="440"/>
    </row>
    <row r="114" spans="1:12" ht="25.5" x14ac:dyDescent="0.2">
      <c r="A114" s="247"/>
      <c r="B114" s="351" t="s">
        <v>517</v>
      </c>
      <c r="C114" s="140" t="s">
        <v>74</v>
      </c>
      <c r="D114" s="251">
        <v>4</v>
      </c>
      <c r="E114" s="117" t="s">
        <v>6</v>
      </c>
      <c r="F114" s="149">
        <v>20.13</v>
      </c>
      <c r="G114" s="234">
        <f t="shared" si="4"/>
        <v>80.52</v>
      </c>
      <c r="H114" s="479" t="s">
        <v>603</v>
      </c>
      <c r="I114" s="244" t="s">
        <v>142</v>
      </c>
      <c r="J114" s="245"/>
      <c r="K114" s="22"/>
      <c r="L114" s="440"/>
    </row>
    <row r="115" spans="1:12" ht="26.25" thickBot="1" x14ac:dyDescent="0.25">
      <c r="A115" s="430"/>
      <c r="B115" s="467" t="s">
        <v>554</v>
      </c>
      <c r="C115" s="468" t="s">
        <v>74</v>
      </c>
      <c r="D115" s="480">
        <v>38</v>
      </c>
      <c r="E115" s="445" t="s">
        <v>6</v>
      </c>
      <c r="F115" s="155">
        <v>20.13</v>
      </c>
      <c r="G115" s="470">
        <f t="shared" si="4"/>
        <v>764.93999999999994</v>
      </c>
      <c r="H115" s="481" t="s">
        <v>433</v>
      </c>
      <c r="I115" s="482" t="s">
        <v>142</v>
      </c>
      <c r="J115" s="483" t="s">
        <v>557</v>
      </c>
      <c r="K115" s="22"/>
      <c r="L115" s="440"/>
    </row>
    <row r="116" spans="1:12" ht="38.25" x14ac:dyDescent="0.2">
      <c r="A116" s="94" t="s">
        <v>33</v>
      </c>
      <c r="B116" s="350" t="s">
        <v>194</v>
      </c>
      <c r="C116" s="226" t="s">
        <v>74</v>
      </c>
      <c r="D116" s="227">
        <v>45</v>
      </c>
      <c r="E116" s="193" t="s">
        <v>6</v>
      </c>
      <c r="F116" s="153">
        <v>40</v>
      </c>
      <c r="G116" s="228">
        <f t="shared" si="3"/>
        <v>1800</v>
      </c>
      <c r="H116" s="253" t="s">
        <v>195</v>
      </c>
      <c r="I116" s="256" t="s">
        <v>196</v>
      </c>
      <c r="J116" s="452"/>
      <c r="K116" s="458"/>
      <c r="L116" s="440"/>
    </row>
    <row r="117" spans="1:12" ht="12.75" customHeight="1" x14ac:dyDescent="0.2">
      <c r="A117" s="257"/>
      <c r="B117" s="349" t="s">
        <v>197</v>
      </c>
      <c r="C117" s="224" t="s">
        <v>74</v>
      </c>
      <c r="D117" s="225">
        <v>1757</v>
      </c>
      <c r="E117" s="194" t="s">
        <v>6</v>
      </c>
      <c r="F117" s="151">
        <v>18.48</v>
      </c>
      <c r="G117" s="456">
        <f t="shared" si="3"/>
        <v>32469.360000000001</v>
      </c>
      <c r="H117" s="634" t="s">
        <v>198</v>
      </c>
      <c r="I117" s="222" t="s">
        <v>196</v>
      </c>
      <c r="J117" s="612"/>
      <c r="K117" s="566"/>
      <c r="L117" s="440"/>
    </row>
    <row r="118" spans="1:12" x14ac:dyDescent="0.2">
      <c r="A118" s="223"/>
      <c r="B118" s="350" t="s">
        <v>199</v>
      </c>
      <c r="C118" s="226" t="s">
        <v>74</v>
      </c>
      <c r="D118" s="227">
        <v>2513</v>
      </c>
      <c r="E118" s="193" t="s">
        <v>6</v>
      </c>
      <c r="F118" s="153">
        <v>33.6</v>
      </c>
      <c r="G118" s="457">
        <f t="shared" si="3"/>
        <v>84436.800000000003</v>
      </c>
      <c r="H118" s="625"/>
      <c r="I118" s="229" t="s">
        <v>196</v>
      </c>
      <c r="J118" s="613"/>
      <c r="K118" s="566"/>
      <c r="L118" s="440"/>
    </row>
    <row r="119" spans="1:12" ht="38.25" x14ac:dyDescent="0.2">
      <c r="A119" s="223"/>
      <c r="B119" s="351">
        <v>338</v>
      </c>
      <c r="C119" s="232" t="s">
        <v>74</v>
      </c>
      <c r="D119" s="233">
        <v>212</v>
      </c>
      <c r="E119" s="117" t="s">
        <v>6</v>
      </c>
      <c r="F119" s="149">
        <v>30</v>
      </c>
      <c r="G119" s="234">
        <f t="shared" si="3"/>
        <v>6360</v>
      </c>
      <c r="H119" s="150" t="s">
        <v>200</v>
      </c>
      <c r="I119" s="235" t="s">
        <v>196</v>
      </c>
      <c r="J119" s="239"/>
      <c r="K119" s="22"/>
      <c r="L119" s="440"/>
    </row>
    <row r="120" spans="1:12" ht="25.5" x14ac:dyDescent="0.2">
      <c r="A120" s="223"/>
      <c r="B120" s="351" t="s">
        <v>201</v>
      </c>
      <c r="C120" s="232" t="s">
        <v>74</v>
      </c>
      <c r="D120" s="233">
        <v>5</v>
      </c>
      <c r="E120" s="117" t="s">
        <v>6</v>
      </c>
      <c r="F120" s="149">
        <v>45.25</v>
      </c>
      <c r="G120" s="234">
        <f t="shared" si="3"/>
        <v>226.25</v>
      </c>
      <c r="H120" s="150" t="s">
        <v>202</v>
      </c>
      <c r="I120" s="235" t="s">
        <v>142</v>
      </c>
      <c r="J120" s="239" t="s">
        <v>203</v>
      </c>
      <c r="K120" s="22"/>
      <c r="L120" s="440"/>
    </row>
    <row r="121" spans="1:12" ht="25.5" x14ac:dyDescent="0.2">
      <c r="A121" s="223"/>
      <c r="B121" s="351" t="s">
        <v>204</v>
      </c>
      <c r="C121" s="117" t="s">
        <v>74</v>
      </c>
      <c r="D121" s="233">
        <v>10</v>
      </c>
      <c r="E121" s="117" t="s">
        <v>6</v>
      </c>
      <c r="F121" s="149">
        <v>42.45</v>
      </c>
      <c r="G121" s="234">
        <f t="shared" si="3"/>
        <v>424.5</v>
      </c>
      <c r="H121" s="150" t="s">
        <v>205</v>
      </c>
      <c r="I121" s="235" t="s">
        <v>142</v>
      </c>
      <c r="J121" s="239" t="s">
        <v>206</v>
      </c>
      <c r="K121" s="22"/>
      <c r="L121" s="440"/>
    </row>
    <row r="122" spans="1:12" ht="18.75" customHeight="1" x14ac:dyDescent="0.2">
      <c r="A122" s="223"/>
      <c r="B122" s="349" t="s">
        <v>510</v>
      </c>
      <c r="C122" s="446" t="s">
        <v>74</v>
      </c>
      <c r="D122" s="225">
        <v>156</v>
      </c>
      <c r="E122" s="446" t="s">
        <v>6</v>
      </c>
      <c r="F122" s="151">
        <v>10</v>
      </c>
      <c r="G122" s="456">
        <f t="shared" si="3"/>
        <v>1560</v>
      </c>
      <c r="H122" s="609" t="s">
        <v>512</v>
      </c>
      <c r="I122" s="222" t="s">
        <v>196</v>
      </c>
      <c r="J122" s="612"/>
      <c r="K122" s="566"/>
      <c r="L122" s="440"/>
    </row>
    <row r="123" spans="1:12" ht="18.75" customHeight="1" x14ac:dyDescent="0.2">
      <c r="A123" s="223"/>
      <c r="B123" s="350" t="s">
        <v>511</v>
      </c>
      <c r="C123" s="447" t="s">
        <v>74</v>
      </c>
      <c r="D123" s="227">
        <v>429</v>
      </c>
      <c r="E123" s="447" t="s">
        <v>6</v>
      </c>
      <c r="F123" s="153">
        <v>21.4</v>
      </c>
      <c r="G123" s="457">
        <f t="shared" si="3"/>
        <v>9180.5999999999985</v>
      </c>
      <c r="H123" s="611"/>
      <c r="I123" s="229" t="s">
        <v>196</v>
      </c>
      <c r="J123" s="613"/>
      <c r="K123" s="566"/>
      <c r="L123" s="440"/>
    </row>
    <row r="124" spans="1:12" ht="26.25" thickBot="1" x14ac:dyDescent="0.25">
      <c r="A124" s="258"/>
      <c r="B124" s="467" t="s">
        <v>558</v>
      </c>
      <c r="C124" s="445" t="s">
        <v>74</v>
      </c>
      <c r="D124" s="469">
        <v>122</v>
      </c>
      <c r="E124" s="445" t="s">
        <v>6</v>
      </c>
      <c r="F124" s="155">
        <v>21.4</v>
      </c>
      <c r="G124" s="470">
        <f>F124*62</f>
        <v>1326.8</v>
      </c>
      <c r="H124" s="484" t="s">
        <v>559</v>
      </c>
      <c r="I124" s="471" t="s">
        <v>142</v>
      </c>
      <c r="J124" s="485" t="s">
        <v>560</v>
      </c>
      <c r="K124" s="22"/>
      <c r="L124" s="440"/>
    </row>
    <row r="125" spans="1:12" ht="42" customHeight="1" x14ac:dyDescent="0.2">
      <c r="A125" s="259" t="s">
        <v>34</v>
      </c>
      <c r="B125" s="350" t="s">
        <v>207</v>
      </c>
      <c r="C125" s="226" t="s">
        <v>74</v>
      </c>
      <c r="D125" s="227">
        <v>334</v>
      </c>
      <c r="E125" s="193" t="s">
        <v>6</v>
      </c>
      <c r="F125" s="153">
        <v>30</v>
      </c>
      <c r="G125" s="228">
        <f t="shared" si="3"/>
        <v>10020</v>
      </c>
      <c r="H125" s="260" t="s">
        <v>208</v>
      </c>
      <c r="I125" s="229" t="s">
        <v>142</v>
      </c>
      <c r="J125" s="455" t="s">
        <v>209</v>
      </c>
      <c r="K125" s="22"/>
      <c r="L125" s="440"/>
    </row>
    <row r="126" spans="1:12" ht="36" customHeight="1" x14ac:dyDescent="0.2">
      <c r="A126" s="263"/>
      <c r="B126" s="349" t="s">
        <v>211</v>
      </c>
      <c r="C126" s="224" t="s">
        <v>74</v>
      </c>
      <c r="D126" s="225">
        <v>111</v>
      </c>
      <c r="E126" s="194" t="s">
        <v>5</v>
      </c>
      <c r="F126" s="151">
        <v>7.35</v>
      </c>
      <c r="G126" s="217">
        <f t="shared" ref="G126:G127" si="5">D126*F126</f>
        <v>815.84999999999991</v>
      </c>
      <c r="H126" s="618" t="s">
        <v>212</v>
      </c>
      <c r="I126" s="261" t="s">
        <v>142</v>
      </c>
      <c r="J126" s="629" t="s">
        <v>213</v>
      </c>
      <c r="K126" s="579"/>
      <c r="L126" s="440"/>
    </row>
    <row r="127" spans="1:12" ht="36" customHeight="1" x14ac:dyDescent="0.2">
      <c r="A127" s="223"/>
      <c r="B127" s="350" t="s">
        <v>214</v>
      </c>
      <c r="C127" s="226" t="s">
        <v>74</v>
      </c>
      <c r="D127" s="227">
        <v>160</v>
      </c>
      <c r="E127" s="196" t="s">
        <v>215</v>
      </c>
      <c r="F127" s="153">
        <v>12.88</v>
      </c>
      <c r="G127" s="228">
        <f t="shared" si="5"/>
        <v>2060.8000000000002</v>
      </c>
      <c r="H127" s="631"/>
      <c r="I127" s="262" t="s">
        <v>142</v>
      </c>
      <c r="J127" s="630"/>
      <c r="K127" s="579"/>
      <c r="L127" s="440"/>
    </row>
    <row r="128" spans="1:12" ht="25.5" x14ac:dyDescent="0.2">
      <c r="A128" s="223"/>
      <c r="B128" s="351" t="s">
        <v>217</v>
      </c>
      <c r="C128" s="117" t="s">
        <v>74</v>
      </c>
      <c r="D128" s="233">
        <v>847</v>
      </c>
      <c r="E128" s="140" t="s">
        <v>6</v>
      </c>
      <c r="F128" s="149">
        <v>20</v>
      </c>
      <c r="G128" s="234">
        <f>D128*F128*3/4</f>
        <v>12705</v>
      </c>
      <c r="H128" s="264" t="s">
        <v>218</v>
      </c>
      <c r="I128" s="336" t="s">
        <v>142</v>
      </c>
      <c r="J128" s="239" t="s">
        <v>393</v>
      </c>
      <c r="K128" s="458"/>
      <c r="L128" s="440"/>
    </row>
    <row r="129" spans="1:12" ht="25.5" x14ac:dyDescent="0.2">
      <c r="A129" s="223"/>
      <c r="B129" s="351" t="s">
        <v>561</v>
      </c>
      <c r="C129" s="117" t="s">
        <v>74</v>
      </c>
      <c r="D129" s="233">
        <v>12</v>
      </c>
      <c r="E129" s="140" t="s">
        <v>6</v>
      </c>
      <c r="F129" s="149">
        <v>21.4</v>
      </c>
      <c r="G129" s="234">
        <f>F129*4</f>
        <v>85.6</v>
      </c>
      <c r="H129" s="264" t="s">
        <v>562</v>
      </c>
      <c r="I129" s="336" t="s">
        <v>142</v>
      </c>
      <c r="J129" s="239" t="s">
        <v>563</v>
      </c>
      <c r="K129" s="458"/>
      <c r="L129" s="440"/>
    </row>
    <row r="130" spans="1:12" ht="26.25" thickBot="1" x14ac:dyDescent="0.25">
      <c r="A130" s="258"/>
      <c r="B130" s="467" t="s">
        <v>578</v>
      </c>
      <c r="C130" s="445" t="s">
        <v>74</v>
      </c>
      <c r="D130" s="469">
        <v>194</v>
      </c>
      <c r="E130" s="468" t="s">
        <v>6</v>
      </c>
      <c r="F130" s="155">
        <v>39</v>
      </c>
      <c r="G130" s="470">
        <f>F130*D130</f>
        <v>7566</v>
      </c>
      <c r="H130" s="443" t="s">
        <v>579</v>
      </c>
      <c r="I130" s="486" t="s">
        <v>142</v>
      </c>
      <c r="J130" s="485"/>
      <c r="K130" s="458"/>
      <c r="L130" s="440"/>
    </row>
    <row r="131" spans="1:12" ht="38.25" x14ac:dyDescent="0.2">
      <c r="A131" s="265" t="s">
        <v>35</v>
      </c>
      <c r="B131" s="350" t="s">
        <v>219</v>
      </c>
      <c r="C131" s="226" t="s">
        <v>74</v>
      </c>
      <c r="D131" s="227">
        <v>37</v>
      </c>
      <c r="E131" s="193" t="s">
        <v>5</v>
      </c>
      <c r="F131" s="153">
        <v>7.35</v>
      </c>
      <c r="G131" s="228">
        <f t="shared" ref="G131:G135" si="6">D131*F131</f>
        <v>271.95</v>
      </c>
      <c r="H131" s="260" t="s">
        <v>220</v>
      </c>
      <c r="I131" s="256" t="s">
        <v>142</v>
      </c>
      <c r="J131" s="464"/>
      <c r="K131" s="563"/>
      <c r="L131" s="440"/>
    </row>
    <row r="132" spans="1:12" ht="38.25" x14ac:dyDescent="0.2">
      <c r="A132" s="223"/>
      <c r="B132" s="351" t="s">
        <v>221</v>
      </c>
      <c r="C132" s="117" t="s">
        <v>73</v>
      </c>
      <c r="D132" s="233">
        <v>173</v>
      </c>
      <c r="E132" s="117" t="s">
        <v>6</v>
      </c>
      <c r="F132" s="149">
        <v>21.4</v>
      </c>
      <c r="G132" s="234">
        <f t="shared" si="6"/>
        <v>3702.2</v>
      </c>
      <c r="H132" s="150" t="s">
        <v>222</v>
      </c>
      <c r="I132" s="266" t="s">
        <v>142</v>
      </c>
      <c r="J132" s="267"/>
      <c r="K132" s="22"/>
      <c r="L132" s="440"/>
    </row>
    <row r="133" spans="1:12" ht="25.5" x14ac:dyDescent="0.2">
      <c r="A133" s="223"/>
      <c r="B133" s="351" t="s">
        <v>223</v>
      </c>
      <c r="C133" s="232" t="s">
        <v>74</v>
      </c>
      <c r="D133" s="233">
        <v>61</v>
      </c>
      <c r="E133" s="117" t="s">
        <v>5</v>
      </c>
      <c r="F133" s="149">
        <v>7.35</v>
      </c>
      <c r="G133" s="234">
        <f t="shared" si="6"/>
        <v>448.34999999999997</v>
      </c>
      <c r="H133" s="236" t="s">
        <v>224</v>
      </c>
      <c r="I133" s="266" t="s">
        <v>142</v>
      </c>
      <c r="J133" s="267" t="s">
        <v>225</v>
      </c>
      <c r="K133" s="22"/>
      <c r="L133" s="440"/>
    </row>
    <row r="134" spans="1:12" ht="38.25" x14ac:dyDescent="0.2">
      <c r="A134" s="223"/>
      <c r="B134" s="351" t="s">
        <v>226</v>
      </c>
      <c r="C134" s="232" t="s">
        <v>74</v>
      </c>
      <c r="D134" s="233">
        <v>230</v>
      </c>
      <c r="E134" s="117" t="s">
        <v>6</v>
      </c>
      <c r="F134" s="149">
        <v>21.4</v>
      </c>
      <c r="G134" s="234">
        <f t="shared" si="6"/>
        <v>4922</v>
      </c>
      <c r="H134" s="236" t="s">
        <v>227</v>
      </c>
      <c r="I134" s="266" t="s">
        <v>142</v>
      </c>
      <c r="J134" s="436" t="s">
        <v>228</v>
      </c>
      <c r="K134" s="22"/>
      <c r="L134" s="440"/>
    </row>
    <row r="135" spans="1:12" ht="26.25" thickBot="1" x14ac:dyDescent="0.25">
      <c r="A135" s="258"/>
      <c r="B135" s="487" t="s">
        <v>319</v>
      </c>
      <c r="C135" s="426" t="s">
        <v>74</v>
      </c>
      <c r="D135" s="488">
        <v>26</v>
      </c>
      <c r="E135" s="426" t="s">
        <v>6</v>
      </c>
      <c r="F135" s="489">
        <v>21.4</v>
      </c>
      <c r="G135" s="490">
        <f t="shared" si="6"/>
        <v>556.4</v>
      </c>
      <c r="H135" s="491" t="s">
        <v>320</v>
      </c>
      <c r="I135" s="492" t="s">
        <v>142</v>
      </c>
      <c r="J135" s="493"/>
      <c r="K135" s="22"/>
      <c r="L135" s="440"/>
    </row>
    <row r="136" spans="1:12" ht="38.25" customHeight="1" x14ac:dyDescent="0.2">
      <c r="A136" s="263" t="s">
        <v>36</v>
      </c>
      <c r="B136" s="349" t="s">
        <v>229</v>
      </c>
      <c r="C136" s="224" t="s">
        <v>74</v>
      </c>
      <c r="D136" s="225">
        <v>123</v>
      </c>
      <c r="E136" s="194" t="s">
        <v>6</v>
      </c>
      <c r="F136" s="151">
        <v>22.27</v>
      </c>
      <c r="G136" s="217">
        <f>D136*F136</f>
        <v>2739.21</v>
      </c>
      <c r="H136" s="618" t="s">
        <v>230</v>
      </c>
      <c r="I136" s="222" t="s">
        <v>142</v>
      </c>
      <c r="J136" s="672"/>
      <c r="K136" s="649"/>
      <c r="L136" s="440"/>
    </row>
    <row r="137" spans="1:12" x14ac:dyDescent="0.2">
      <c r="A137" s="263"/>
      <c r="B137" s="350" t="s">
        <v>231</v>
      </c>
      <c r="C137" s="226" t="s">
        <v>74</v>
      </c>
      <c r="D137" s="227">
        <v>22</v>
      </c>
      <c r="E137" s="193" t="s">
        <v>6</v>
      </c>
      <c r="F137" s="153">
        <v>22.27</v>
      </c>
      <c r="G137" s="228">
        <f>D137*F137</f>
        <v>489.94</v>
      </c>
      <c r="H137" s="619"/>
      <c r="I137" s="229" t="s">
        <v>142</v>
      </c>
      <c r="J137" s="673"/>
      <c r="K137" s="649"/>
      <c r="L137" s="440"/>
    </row>
    <row r="138" spans="1:12" x14ac:dyDescent="0.2">
      <c r="A138" s="263"/>
      <c r="B138" s="349" t="s">
        <v>234</v>
      </c>
      <c r="C138" s="224" t="s">
        <v>73</v>
      </c>
      <c r="D138" s="225">
        <v>124</v>
      </c>
      <c r="E138" s="194" t="s">
        <v>5</v>
      </c>
      <c r="F138" s="151">
        <v>10.050000000000001</v>
      </c>
      <c r="G138" s="641">
        <v>1355.9</v>
      </c>
      <c r="H138" s="624" t="s">
        <v>232</v>
      </c>
      <c r="I138" s="222" t="s">
        <v>142</v>
      </c>
      <c r="J138" s="620" t="s">
        <v>233</v>
      </c>
      <c r="K138" s="649"/>
      <c r="L138" s="440"/>
    </row>
    <row r="139" spans="1:12" x14ac:dyDescent="0.2">
      <c r="A139" s="263"/>
      <c r="B139" s="349" t="s">
        <v>235</v>
      </c>
      <c r="C139" s="224" t="s">
        <v>73</v>
      </c>
      <c r="D139" s="225">
        <v>73</v>
      </c>
      <c r="E139" s="194" t="s">
        <v>5</v>
      </c>
      <c r="F139" s="151">
        <v>10.050000000000001</v>
      </c>
      <c r="G139" s="641"/>
      <c r="H139" s="624"/>
      <c r="I139" s="222" t="s">
        <v>142</v>
      </c>
      <c r="J139" s="620"/>
      <c r="K139" s="566"/>
      <c r="L139" s="440"/>
    </row>
    <row r="140" spans="1:12" x14ac:dyDescent="0.2">
      <c r="A140" s="263"/>
      <c r="B140" s="350" t="s">
        <v>236</v>
      </c>
      <c r="C140" s="226" t="s">
        <v>73</v>
      </c>
      <c r="D140" s="227">
        <v>21</v>
      </c>
      <c r="E140" s="193" t="s">
        <v>5</v>
      </c>
      <c r="F140" s="153">
        <v>10.050000000000001</v>
      </c>
      <c r="G140" s="642"/>
      <c r="H140" s="624"/>
      <c r="I140" s="229" t="s">
        <v>142</v>
      </c>
      <c r="J140" s="620"/>
      <c r="K140" s="566"/>
      <c r="L140" s="440"/>
    </row>
    <row r="141" spans="1:12" x14ac:dyDescent="0.2">
      <c r="A141" s="263"/>
      <c r="B141" s="350" t="s">
        <v>144</v>
      </c>
      <c r="C141" s="226" t="s">
        <v>73</v>
      </c>
      <c r="D141" s="227">
        <v>44</v>
      </c>
      <c r="E141" s="325" t="s">
        <v>5</v>
      </c>
      <c r="F141" s="153">
        <v>10.050000000000001</v>
      </c>
      <c r="G141" s="327">
        <v>0</v>
      </c>
      <c r="H141" s="624"/>
      <c r="I141" s="229" t="s">
        <v>142</v>
      </c>
      <c r="J141" s="620"/>
      <c r="K141" s="22"/>
      <c r="L141" s="440"/>
    </row>
    <row r="142" spans="1:12" x14ac:dyDescent="0.2">
      <c r="A142" s="263"/>
      <c r="B142" s="349" t="s">
        <v>237</v>
      </c>
      <c r="C142" s="224" t="s">
        <v>73</v>
      </c>
      <c r="D142" s="225">
        <v>20</v>
      </c>
      <c r="E142" s="194" t="s">
        <v>5</v>
      </c>
      <c r="F142" s="151">
        <v>10.050000000000001</v>
      </c>
      <c r="G142" s="641">
        <v>0</v>
      </c>
      <c r="H142" s="624"/>
      <c r="I142" s="222" t="s">
        <v>142</v>
      </c>
      <c r="J142" s="620"/>
      <c r="K142" s="22"/>
      <c r="L142" s="440"/>
    </row>
    <row r="143" spans="1:12" x14ac:dyDescent="0.2">
      <c r="A143" s="263"/>
      <c r="B143" s="349" t="s">
        <v>238</v>
      </c>
      <c r="C143" s="224" t="s">
        <v>73</v>
      </c>
      <c r="D143" s="225">
        <v>3</v>
      </c>
      <c r="E143" s="194" t="s">
        <v>5</v>
      </c>
      <c r="F143" s="151">
        <v>10.050000000000001</v>
      </c>
      <c r="G143" s="641"/>
      <c r="H143" s="624"/>
      <c r="I143" s="222" t="s">
        <v>142</v>
      </c>
      <c r="J143" s="620"/>
      <c r="K143" s="22"/>
      <c r="L143" s="440"/>
    </row>
    <row r="144" spans="1:12" x14ac:dyDescent="0.2">
      <c r="A144" s="263"/>
      <c r="B144" s="349" t="s">
        <v>239</v>
      </c>
      <c r="C144" s="224" t="s">
        <v>73</v>
      </c>
      <c r="D144" s="225">
        <v>78</v>
      </c>
      <c r="E144" s="194" t="s">
        <v>5</v>
      </c>
      <c r="F144" s="151">
        <v>10.050000000000001</v>
      </c>
      <c r="G144" s="641"/>
      <c r="H144" s="624"/>
      <c r="I144" s="222" t="s">
        <v>142</v>
      </c>
      <c r="J144" s="620"/>
      <c r="K144" s="22"/>
      <c r="L144" s="440"/>
    </row>
    <row r="145" spans="1:12" x14ac:dyDescent="0.2">
      <c r="A145" s="263"/>
      <c r="B145" s="350" t="s">
        <v>240</v>
      </c>
      <c r="C145" s="226" t="s">
        <v>73</v>
      </c>
      <c r="D145" s="227">
        <v>7</v>
      </c>
      <c r="E145" s="193" t="s">
        <v>5</v>
      </c>
      <c r="F145" s="153">
        <v>10.050000000000001</v>
      </c>
      <c r="G145" s="642"/>
      <c r="H145" s="624"/>
      <c r="I145" s="222" t="s">
        <v>142</v>
      </c>
      <c r="J145" s="620"/>
      <c r="K145" s="22"/>
      <c r="L145" s="440"/>
    </row>
    <row r="146" spans="1:12" x14ac:dyDescent="0.2">
      <c r="A146" s="263"/>
      <c r="B146" s="350" t="s">
        <v>241</v>
      </c>
      <c r="C146" s="226" t="s">
        <v>73</v>
      </c>
      <c r="D146" s="227">
        <v>276</v>
      </c>
      <c r="E146" s="193" t="s">
        <v>5</v>
      </c>
      <c r="F146" s="153">
        <v>10.050000000000001</v>
      </c>
      <c r="G146" s="228">
        <v>0</v>
      </c>
      <c r="H146" s="625"/>
      <c r="I146" s="235" t="s">
        <v>142</v>
      </c>
      <c r="J146" s="621"/>
      <c r="K146" s="22"/>
      <c r="L146" s="440"/>
    </row>
    <row r="147" spans="1:12" ht="38.25" x14ac:dyDescent="0.2">
      <c r="A147" s="263"/>
      <c r="B147" s="350" t="s">
        <v>291</v>
      </c>
      <c r="C147" s="447" t="s">
        <v>74</v>
      </c>
      <c r="D147" s="227">
        <v>13</v>
      </c>
      <c r="E147" s="447" t="s">
        <v>5</v>
      </c>
      <c r="F147" s="153">
        <v>4.2</v>
      </c>
      <c r="G147" s="457">
        <f t="shared" ref="G147:G154" si="7">D147*F147</f>
        <v>54.6</v>
      </c>
      <c r="H147" s="459" t="s">
        <v>604</v>
      </c>
      <c r="I147" s="235" t="s">
        <v>142</v>
      </c>
      <c r="J147" s="455"/>
      <c r="K147" s="22"/>
      <c r="L147" s="440"/>
    </row>
    <row r="148" spans="1:12" ht="38.25" x14ac:dyDescent="0.2">
      <c r="A148" s="263"/>
      <c r="B148" s="351" t="s">
        <v>242</v>
      </c>
      <c r="C148" s="237" t="s">
        <v>74</v>
      </c>
      <c r="D148" s="233">
        <v>32</v>
      </c>
      <c r="E148" s="117" t="s">
        <v>6</v>
      </c>
      <c r="F148" s="149">
        <v>22.27</v>
      </c>
      <c r="G148" s="234">
        <f t="shared" si="7"/>
        <v>712.64</v>
      </c>
      <c r="H148" s="150" t="s">
        <v>243</v>
      </c>
      <c r="I148" s="235" t="s">
        <v>142</v>
      </c>
      <c r="J148" s="267"/>
      <c r="K148" s="22"/>
      <c r="L148" s="440"/>
    </row>
    <row r="149" spans="1:12" ht="57" customHeight="1" x14ac:dyDescent="0.2">
      <c r="A149" s="263"/>
      <c r="B149" s="351" t="s">
        <v>244</v>
      </c>
      <c r="C149" s="232" t="s">
        <v>73</v>
      </c>
      <c r="D149" s="233">
        <v>371</v>
      </c>
      <c r="E149" s="117" t="s">
        <v>5</v>
      </c>
      <c r="F149" s="149">
        <v>8.94</v>
      </c>
      <c r="G149" s="234">
        <f t="shared" si="7"/>
        <v>3316.74</v>
      </c>
      <c r="H149" s="236" t="s">
        <v>245</v>
      </c>
      <c r="I149" s="235" t="s">
        <v>142</v>
      </c>
      <c r="J149" s="239"/>
      <c r="K149" s="22"/>
      <c r="L149" s="440"/>
    </row>
    <row r="150" spans="1:12" x14ac:dyDescent="0.2">
      <c r="A150" s="263"/>
      <c r="B150" s="351" t="s">
        <v>246</v>
      </c>
      <c r="C150" s="232" t="s">
        <v>74</v>
      </c>
      <c r="D150" s="233">
        <v>26</v>
      </c>
      <c r="E150" s="117" t="s">
        <v>6</v>
      </c>
      <c r="F150" s="149">
        <v>22.27</v>
      </c>
      <c r="G150" s="234">
        <f t="shared" si="7"/>
        <v>579.02</v>
      </c>
      <c r="H150" s="646" t="s">
        <v>247</v>
      </c>
      <c r="I150" s="235" t="s">
        <v>142</v>
      </c>
      <c r="J150" s="239"/>
      <c r="K150" s="22"/>
      <c r="L150" s="440"/>
    </row>
    <row r="151" spans="1:12" x14ac:dyDescent="0.2">
      <c r="A151" s="263"/>
      <c r="B151" s="351" t="s">
        <v>248</v>
      </c>
      <c r="C151" s="232" t="s">
        <v>74</v>
      </c>
      <c r="D151" s="233">
        <v>32</v>
      </c>
      <c r="E151" s="117" t="s">
        <v>6</v>
      </c>
      <c r="F151" s="149">
        <v>22.27</v>
      </c>
      <c r="G151" s="234">
        <f t="shared" si="7"/>
        <v>712.64</v>
      </c>
      <c r="H151" s="647"/>
      <c r="I151" s="235" t="s">
        <v>142</v>
      </c>
      <c r="J151" s="239"/>
      <c r="K151" s="22"/>
      <c r="L151" s="440"/>
    </row>
    <row r="152" spans="1:12" x14ac:dyDescent="0.2">
      <c r="A152" s="263"/>
      <c r="B152" s="349" t="s">
        <v>249</v>
      </c>
      <c r="C152" s="232" t="s">
        <v>74</v>
      </c>
      <c r="D152" s="233">
        <v>75</v>
      </c>
      <c r="E152" s="117" t="s">
        <v>6</v>
      </c>
      <c r="F152" s="149">
        <v>22.27</v>
      </c>
      <c r="G152" s="234">
        <f t="shared" si="7"/>
        <v>1670.25</v>
      </c>
      <c r="H152" s="648"/>
      <c r="I152" s="235" t="s">
        <v>142</v>
      </c>
      <c r="J152" s="239"/>
      <c r="K152" s="22"/>
      <c r="L152" s="440"/>
    </row>
    <row r="153" spans="1:12" ht="25.5" x14ac:dyDescent="0.2">
      <c r="A153" s="263"/>
      <c r="B153" s="351" t="s">
        <v>250</v>
      </c>
      <c r="C153" s="117" t="s">
        <v>74</v>
      </c>
      <c r="D153" s="233">
        <v>48</v>
      </c>
      <c r="E153" s="117" t="s">
        <v>6</v>
      </c>
      <c r="F153" s="149">
        <v>22.27</v>
      </c>
      <c r="G153" s="234">
        <f t="shared" si="7"/>
        <v>1068.96</v>
      </c>
      <c r="H153" s="150" t="s">
        <v>251</v>
      </c>
      <c r="I153" s="235" t="s">
        <v>142</v>
      </c>
      <c r="J153" s="239" t="s">
        <v>252</v>
      </c>
      <c r="K153" s="22"/>
      <c r="L153" s="440"/>
    </row>
    <row r="154" spans="1:12" x14ac:dyDescent="0.2">
      <c r="A154" s="263"/>
      <c r="B154" s="477" t="s">
        <v>394</v>
      </c>
      <c r="C154" s="446" t="s">
        <v>74</v>
      </c>
      <c r="D154" s="225">
        <v>8</v>
      </c>
      <c r="E154" s="446" t="s">
        <v>6</v>
      </c>
      <c r="F154" s="151">
        <v>21.4</v>
      </c>
      <c r="G154" s="456">
        <f t="shared" si="7"/>
        <v>171.2</v>
      </c>
      <c r="H154" s="609" t="s">
        <v>605</v>
      </c>
      <c r="I154" s="494" t="s">
        <v>142</v>
      </c>
      <c r="J154" s="612"/>
      <c r="K154" s="579"/>
      <c r="L154" s="440"/>
    </row>
    <row r="155" spans="1:12" x14ac:dyDescent="0.2">
      <c r="A155" s="263"/>
      <c r="B155" s="350" t="s">
        <v>395</v>
      </c>
      <c r="C155" s="447" t="s">
        <v>74</v>
      </c>
      <c r="D155" s="227">
        <v>55</v>
      </c>
      <c r="E155" s="447" t="s">
        <v>6</v>
      </c>
      <c r="F155" s="153">
        <v>21.4</v>
      </c>
      <c r="G155" s="457">
        <f t="shared" ref="G155:G194" si="8">D155*F155</f>
        <v>1177</v>
      </c>
      <c r="H155" s="610"/>
      <c r="I155" s="229" t="s">
        <v>142</v>
      </c>
      <c r="J155" s="613"/>
      <c r="K155" s="579"/>
      <c r="L155" s="440"/>
    </row>
    <row r="156" spans="1:12" x14ac:dyDescent="0.2">
      <c r="A156" s="263"/>
      <c r="B156" s="349" t="s">
        <v>396</v>
      </c>
      <c r="C156" s="446" t="s">
        <v>74</v>
      </c>
      <c r="D156" s="225">
        <v>23</v>
      </c>
      <c r="E156" s="446" t="s">
        <v>6</v>
      </c>
      <c r="F156" s="151">
        <v>21.4</v>
      </c>
      <c r="G156" s="456">
        <f t="shared" si="8"/>
        <v>492.2</v>
      </c>
      <c r="H156" s="610"/>
      <c r="I156" s="222" t="s">
        <v>142</v>
      </c>
      <c r="J156" s="615"/>
      <c r="K156" s="579"/>
      <c r="L156" s="440"/>
    </row>
    <row r="157" spans="1:12" x14ac:dyDescent="0.2">
      <c r="A157" s="263"/>
      <c r="B157" s="349" t="s">
        <v>400</v>
      </c>
      <c r="C157" s="446" t="s">
        <v>74</v>
      </c>
      <c r="D157" s="225">
        <v>30</v>
      </c>
      <c r="E157" s="446" t="s">
        <v>6</v>
      </c>
      <c r="F157" s="151">
        <v>21.4</v>
      </c>
      <c r="G157" s="456">
        <f t="shared" si="8"/>
        <v>642</v>
      </c>
      <c r="H157" s="610"/>
      <c r="I157" s="222" t="s">
        <v>142</v>
      </c>
      <c r="J157" s="615"/>
      <c r="K157" s="579"/>
      <c r="L157" s="440"/>
    </row>
    <row r="158" spans="1:12" x14ac:dyDescent="0.2">
      <c r="A158" s="263"/>
      <c r="B158" s="349" t="s">
        <v>397</v>
      </c>
      <c r="C158" s="446" t="s">
        <v>73</v>
      </c>
      <c r="D158" s="225">
        <v>32</v>
      </c>
      <c r="E158" s="446" t="s">
        <v>5</v>
      </c>
      <c r="F158" s="151">
        <v>8.94</v>
      </c>
      <c r="G158" s="456">
        <f t="shared" si="8"/>
        <v>286.08</v>
      </c>
      <c r="H158" s="610"/>
      <c r="I158" s="222" t="s">
        <v>142</v>
      </c>
      <c r="J158" s="615"/>
      <c r="K158" s="579"/>
      <c r="L158" s="440"/>
    </row>
    <row r="159" spans="1:12" x14ac:dyDescent="0.2">
      <c r="A159" s="263"/>
      <c r="B159" s="349" t="s">
        <v>398</v>
      </c>
      <c r="C159" s="446" t="s">
        <v>73</v>
      </c>
      <c r="D159" s="225">
        <v>27</v>
      </c>
      <c r="E159" s="446" t="s">
        <v>5</v>
      </c>
      <c r="F159" s="151">
        <v>8.94</v>
      </c>
      <c r="G159" s="456">
        <f t="shared" si="8"/>
        <v>241.38</v>
      </c>
      <c r="H159" s="610"/>
      <c r="I159" s="222" t="s">
        <v>142</v>
      </c>
      <c r="J159" s="615"/>
      <c r="K159" s="579"/>
      <c r="L159" s="440"/>
    </row>
    <row r="160" spans="1:12" x14ac:dyDescent="0.2">
      <c r="A160" s="263"/>
      <c r="B160" s="350" t="s">
        <v>399</v>
      </c>
      <c r="C160" s="447" t="s">
        <v>73</v>
      </c>
      <c r="D160" s="227">
        <v>36</v>
      </c>
      <c r="E160" s="447" t="s">
        <v>5</v>
      </c>
      <c r="F160" s="153">
        <v>8.94</v>
      </c>
      <c r="G160" s="457">
        <f t="shared" si="8"/>
        <v>321.83999999999997</v>
      </c>
      <c r="H160" s="610"/>
      <c r="I160" s="229" t="s">
        <v>142</v>
      </c>
      <c r="J160" s="613"/>
      <c r="K160" s="579"/>
      <c r="L160" s="440"/>
    </row>
    <row r="161" spans="1:12" ht="25.5" x14ac:dyDescent="0.2">
      <c r="A161" s="263"/>
      <c r="B161" s="351" t="s">
        <v>401</v>
      </c>
      <c r="C161" s="140" t="s">
        <v>72</v>
      </c>
      <c r="D161" s="233">
        <v>79</v>
      </c>
      <c r="E161" s="117" t="s">
        <v>5</v>
      </c>
      <c r="F161" s="149">
        <v>8.94</v>
      </c>
      <c r="G161" s="234">
        <f t="shared" si="8"/>
        <v>706.26</v>
      </c>
      <c r="H161" s="610"/>
      <c r="I161" s="235" t="s">
        <v>142</v>
      </c>
      <c r="J161" s="239"/>
      <c r="K161" s="458"/>
      <c r="L161" s="440"/>
    </row>
    <row r="162" spans="1:12" ht="25.5" x14ac:dyDescent="0.2">
      <c r="A162" s="263"/>
      <c r="B162" s="349" t="s">
        <v>402</v>
      </c>
      <c r="C162" s="377" t="s">
        <v>72</v>
      </c>
      <c r="D162" s="225">
        <v>19</v>
      </c>
      <c r="E162" s="446" t="s">
        <v>5</v>
      </c>
      <c r="F162" s="151">
        <v>8.94</v>
      </c>
      <c r="G162" s="456">
        <f t="shared" si="8"/>
        <v>169.85999999999999</v>
      </c>
      <c r="H162" s="610"/>
      <c r="I162" s="222" t="s">
        <v>142</v>
      </c>
      <c r="J162" s="615"/>
      <c r="K162" s="579"/>
      <c r="L162" s="440"/>
    </row>
    <row r="163" spans="1:12" x14ac:dyDescent="0.2">
      <c r="A163" s="263"/>
      <c r="B163" s="350" t="s">
        <v>403</v>
      </c>
      <c r="C163" s="378" t="s">
        <v>73</v>
      </c>
      <c r="D163" s="227">
        <v>1</v>
      </c>
      <c r="E163" s="447" t="s">
        <v>117</v>
      </c>
      <c r="F163" s="153">
        <v>21.4</v>
      </c>
      <c r="G163" s="457">
        <f t="shared" si="8"/>
        <v>21.4</v>
      </c>
      <c r="H163" s="610"/>
      <c r="I163" s="229" t="s">
        <v>142</v>
      </c>
      <c r="J163" s="613"/>
      <c r="K163" s="579"/>
      <c r="L163" s="440"/>
    </row>
    <row r="164" spans="1:12" x14ac:dyDescent="0.2">
      <c r="A164" s="263"/>
      <c r="B164" s="351" t="s">
        <v>404</v>
      </c>
      <c r="C164" s="140" t="s">
        <v>73</v>
      </c>
      <c r="D164" s="233">
        <v>8</v>
      </c>
      <c r="E164" s="117" t="s">
        <v>5</v>
      </c>
      <c r="F164" s="149">
        <v>8.94</v>
      </c>
      <c r="G164" s="234">
        <f t="shared" si="8"/>
        <v>71.52</v>
      </c>
      <c r="H164" s="610"/>
      <c r="I164" s="235" t="s">
        <v>142</v>
      </c>
      <c r="J164" s="239"/>
      <c r="K164" s="458"/>
      <c r="L164" s="440"/>
    </row>
    <row r="165" spans="1:12" x14ac:dyDescent="0.2">
      <c r="A165" s="263"/>
      <c r="B165" s="349" t="s">
        <v>405</v>
      </c>
      <c r="C165" s="377" t="s">
        <v>73</v>
      </c>
      <c r="D165" s="225">
        <v>23</v>
      </c>
      <c r="E165" s="446" t="s">
        <v>5</v>
      </c>
      <c r="F165" s="151">
        <v>8.94</v>
      </c>
      <c r="G165" s="456">
        <f t="shared" si="8"/>
        <v>205.61999999999998</v>
      </c>
      <c r="H165" s="610"/>
      <c r="I165" s="222" t="s">
        <v>142</v>
      </c>
      <c r="J165" s="460"/>
      <c r="K165" s="458"/>
      <c r="L165" s="440"/>
    </row>
    <row r="166" spans="1:12" x14ac:dyDescent="0.2">
      <c r="A166" s="273"/>
      <c r="B166" s="349" t="s">
        <v>406</v>
      </c>
      <c r="C166" s="377" t="s">
        <v>407</v>
      </c>
      <c r="D166" s="225">
        <v>4</v>
      </c>
      <c r="E166" s="446" t="s">
        <v>5</v>
      </c>
      <c r="F166" s="151">
        <v>8.94</v>
      </c>
      <c r="G166" s="456">
        <f t="shared" si="8"/>
        <v>35.76</v>
      </c>
      <c r="H166" s="610"/>
      <c r="I166" s="222" t="s">
        <v>142</v>
      </c>
      <c r="J166" s="615"/>
      <c r="K166" s="579"/>
      <c r="L166" s="440"/>
    </row>
    <row r="167" spans="1:12" x14ac:dyDescent="0.2">
      <c r="A167" s="263"/>
      <c r="B167" s="349" t="s">
        <v>409</v>
      </c>
      <c r="C167" s="377" t="s">
        <v>73</v>
      </c>
      <c r="D167" s="225">
        <v>1</v>
      </c>
      <c r="E167" s="446" t="s">
        <v>5</v>
      </c>
      <c r="F167" s="151">
        <v>8.94</v>
      </c>
      <c r="G167" s="456">
        <f t="shared" si="8"/>
        <v>8.94</v>
      </c>
      <c r="H167" s="610"/>
      <c r="I167" s="222" t="s">
        <v>142</v>
      </c>
      <c r="J167" s="615"/>
      <c r="K167" s="579"/>
      <c r="L167" s="440"/>
    </row>
    <row r="168" spans="1:12" x14ac:dyDescent="0.2">
      <c r="A168" s="263"/>
      <c r="B168" s="350" t="s">
        <v>408</v>
      </c>
      <c r="C168" s="378" t="s">
        <v>73</v>
      </c>
      <c r="D168" s="227">
        <v>36</v>
      </c>
      <c r="E168" s="447" t="s">
        <v>5</v>
      </c>
      <c r="F168" s="153">
        <v>8.94</v>
      </c>
      <c r="G168" s="457">
        <f t="shared" si="8"/>
        <v>321.83999999999997</v>
      </c>
      <c r="H168" s="610"/>
      <c r="I168" s="229" t="s">
        <v>142</v>
      </c>
      <c r="J168" s="613"/>
      <c r="K168" s="579"/>
      <c r="L168" s="440"/>
    </row>
    <row r="169" spans="1:12" x14ac:dyDescent="0.2">
      <c r="A169" s="263"/>
      <c r="B169" s="349" t="s">
        <v>410</v>
      </c>
      <c r="C169" s="377" t="s">
        <v>73</v>
      </c>
      <c r="D169" s="225">
        <v>69</v>
      </c>
      <c r="E169" s="446" t="s">
        <v>5</v>
      </c>
      <c r="F169" s="151">
        <v>8.94</v>
      </c>
      <c r="G169" s="456">
        <f t="shared" si="8"/>
        <v>616.86</v>
      </c>
      <c r="H169" s="610"/>
      <c r="I169" s="222" t="s">
        <v>142</v>
      </c>
      <c r="J169" s="615"/>
      <c r="K169" s="579"/>
      <c r="L169" s="440"/>
    </row>
    <row r="170" spans="1:12" x14ac:dyDescent="0.2">
      <c r="A170" s="263"/>
      <c r="B170" s="350" t="s">
        <v>411</v>
      </c>
      <c r="C170" s="378" t="s">
        <v>73</v>
      </c>
      <c r="D170" s="227">
        <v>78</v>
      </c>
      <c r="E170" s="447" t="s">
        <v>5</v>
      </c>
      <c r="F170" s="153">
        <v>8.94</v>
      </c>
      <c r="G170" s="457">
        <f t="shared" si="8"/>
        <v>697.31999999999994</v>
      </c>
      <c r="H170" s="610"/>
      <c r="I170" s="229" t="s">
        <v>142</v>
      </c>
      <c r="J170" s="613"/>
      <c r="K170" s="579"/>
      <c r="L170" s="440"/>
    </row>
    <row r="171" spans="1:12" x14ac:dyDescent="0.2">
      <c r="A171" s="263"/>
      <c r="B171" s="349" t="s">
        <v>412</v>
      </c>
      <c r="C171" s="377" t="s">
        <v>413</v>
      </c>
      <c r="D171" s="225">
        <v>21</v>
      </c>
      <c r="E171" s="446" t="s">
        <v>5</v>
      </c>
      <c r="F171" s="151">
        <v>8.94</v>
      </c>
      <c r="G171" s="456">
        <f t="shared" si="8"/>
        <v>187.73999999999998</v>
      </c>
      <c r="H171" s="610"/>
      <c r="I171" s="222" t="s">
        <v>142</v>
      </c>
      <c r="J171" s="615"/>
      <c r="K171" s="579"/>
      <c r="L171" s="440"/>
    </row>
    <row r="172" spans="1:12" x14ac:dyDescent="0.2">
      <c r="A172" s="263"/>
      <c r="B172" s="349" t="s">
        <v>414</v>
      </c>
      <c r="C172" s="377" t="s">
        <v>73</v>
      </c>
      <c r="D172" s="225">
        <v>6</v>
      </c>
      <c r="E172" s="446" t="s">
        <v>5</v>
      </c>
      <c r="F172" s="151">
        <v>8.94</v>
      </c>
      <c r="G172" s="456">
        <f t="shared" si="8"/>
        <v>53.64</v>
      </c>
      <c r="H172" s="610"/>
      <c r="I172" s="222" t="s">
        <v>142</v>
      </c>
      <c r="J172" s="615"/>
      <c r="K172" s="579"/>
      <c r="L172" s="440"/>
    </row>
    <row r="173" spans="1:12" x14ac:dyDescent="0.2">
      <c r="A173" s="263"/>
      <c r="B173" s="350" t="s">
        <v>421</v>
      </c>
      <c r="C173" s="378" t="s">
        <v>73</v>
      </c>
      <c r="D173" s="227">
        <v>11</v>
      </c>
      <c r="E173" s="447" t="s">
        <v>5</v>
      </c>
      <c r="F173" s="153">
        <v>8.94</v>
      </c>
      <c r="G173" s="457">
        <f t="shared" si="8"/>
        <v>98.339999999999989</v>
      </c>
      <c r="H173" s="611"/>
      <c r="I173" s="229" t="s">
        <v>142</v>
      </c>
      <c r="J173" s="613"/>
      <c r="K173" s="579"/>
      <c r="L173" s="440"/>
    </row>
    <row r="174" spans="1:12" ht="25.5" x14ac:dyDescent="0.2">
      <c r="A174" s="263"/>
      <c r="B174" s="351" t="s">
        <v>530</v>
      </c>
      <c r="C174" s="140" t="s">
        <v>427</v>
      </c>
      <c r="D174" s="233">
        <v>70</v>
      </c>
      <c r="E174" s="117" t="s">
        <v>117</v>
      </c>
      <c r="F174" s="149">
        <v>7.35</v>
      </c>
      <c r="G174" s="234">
        <f t="shared" si="8"/>
        <v>514.5</v>
      </c>
      <c r="H174" s="609" t="s">
        <v>606</v>
      </c>
      <c r="I174" s="235" t="s">
        <v>142</v>
      </c>
      <c r="J174" s="239"/>
      <c r="K174" s="458"/>
      <c r="L174" s="440"/>
    </row>
    <row r="175" spans="1:12" ht="25.5" x14ac:dyDescent="0.2">
      <c r="A175" s="263"/>
      <c r="B175" s="351" t="s">
        <v>531</v>
      </c>
      <c r="C175" s="140" t="s">
        <v>154</v>
      </c>
      <c r="D175" s="233">
        <v>470</v>
      </c>
      <c r="E175" s="117" t="s">
        <v>117</v>
      </c>
      <c r="F175" s="149">
        <v>7.35</v>
      </c>
      <c r="G175" s="234">
        <f t="shared" si="8"/>
        <v>3454.5</v>
      </c>
      <c r="H175" s="610"/>
      <c r="I175" s="235" t="s">
        <v>142</v>
      </c>
      <c r="J175" s="239"/>
      <c r="K175" s="458"/>
      <c r="L175" s="440"/>
    </row>
    <row r="176" spans="1:12" ht="38.25" x14ac:dyDescent="0.2">
      <c r="A176" s="263"/>
      <c r="B176" s="351" t="s">
        <v>532</v>
      </c>
      <c r="C176" s="140" t="s">
        <v>210</v>
      </c>
      <c r="D176" s="233">
        <v>711</v>
      </c>
      <c r="E176" s="117" t="s">
        <v>117</v>
      </c>
      <c r="F176" s="149">
        <v>7.35</v>
      </c>
      <c r="G176" s="234">
        <f t="shared" si="8"/>
        <v>5225.8499999999995</v>
      </c>
      <c r="H176" s="610"/>
      <c r="I176" s="235" t="s">
        <v>142</v>
      </c>
      <c r="J176" s="239"/>
      <c r="K176" s="458"/>
      <c r="L176" s="440"/>
    </row>
    <row r="177" spans="1:12" ht="25.5" x14ac:dyDescent="0.2">
      <c r="A177" s="263"/>
      <c r="B177" s="349" t="s">
        <v>529</v>
      </c>
      <c r="C177" s="377" t="s">
        <v>427</v>
      </c>
      <c r="D177" s="225">
        <v>828</v>
      </c>
      <c r="E177" s="446" t="s">
        <v>117</v>
      </c>
      <c r="F177" s="151">
        <v>7.35</v>
      </c>
      <c r="G177" s="456">
        <f t="shared" si="8"/>
        <v>6085.7999999999993</v>
      </c>
      <c r="H177" s="610"/>
      <c r="I177" s="222" t="s">
        <v>142</v>
      </c>
      <c r="J177" s="615"/>
      <c r="K177" s="579"/>
      <c r="L177" s="440"/>
    </row>
    <row r="178" spans="1:12" ht="38.25" x14ac:dyDescent="0.2">
      <c r="A178" s="263"/>
      <c r="B178" s="350" t="s">
        <v>533</v>
      </c>
      <c r="C178" s="378" t="s">
        <v>210</v>
      </c>
      <c r="D178" s="227">
        <v>550</v>
      </c>
      <c r="E178" s="447" t="s">
        <v>117</v>
      </c>
      <c r="F178" s="153">
        <v>7.35</v>
      </c>
      <c r="G178" s="457">
        <f t="shared" si="8"/>
        <v>4042.5</v>
      </c>
      <c r="H178" s="610"/>
      <c r="I178" s="229" t="s">
        <v>142</v>
      </c>
      <c r="J178" s="613"/>
      <c r="K178" s="579"/>
      <c r="L178" s="440"/>
    </row>
    <row r="179" spans="1:12" ht="25.5" x14ac:dyDescent="0.2">
      <c r="A179" s="263"/>
      <c r="B179" s="349" t="s">
        <v>534</v>
      </c>
      <c r="C179" s="377" t="s">
        <v>72</v>
      </c>
      <c r="D179" s="225">
        <v>6</v>
      </c>
      <c r="E179" s="446" t="s">
        <v>117</v>
      </c>
      <c r="F179" s="151">
        <v>7.35</v>
      </c>
      <c r="G179" s="456">
        <f t="shared" si="8"/>
        <v>44.099999999999994</v>
      </c>
      <c r="H179" s="610"/>
      <c r="I179" s="222" t="s">
        <v>142</v>
      </c>
      <c r="J179" s="615"/>
      <c r="K179" s="579"/>
      <c r="L179" s="440"/>
    </row>
    <row r="180" spans="1:12" ht="25.5" x14ac:dyDescent="0.2">
      <c r="A180" s="273"/>
      <c r="B180" s="349" t="s">
        <v>535</v>
      </c>
      <c r="C180" s="377" t="s">
        <v>72</v>
      </c>
      <c r="D180" s="225">
        <v>95</v>
      </c>
      <c r="E180" s="446" t="s">
        <v>117</v>
      </c>
      <c r="F180" s="151">
        <v>7.35</v>
      </c>
      <c r="G180" s="456">
        <f t="shared" si="8"/>
        <v>698.25</v>
      </c>
      <c r="H180" s="610"/>
      <c r="I180" s="222" t="s">
        <v>142</v>
      </c>
      <c r="J180" s="615"/>
      <c r="K180" s="579"/>
      <c r="L180" s="440"/>
    </row>
    <row r="181" spans="1:12" x14ac:dyDescent="0.2">
      <c r="A181" s="263"/>
      <c r="B181" s="349" t="s">
        <v>536</v>
      </c>
      <c r="C181" s="377" t="s">
        <v>73</v>
      </c>
      <c r="D181" s="225">
        <v>494</v>
      </c>
      <c r="E181" s="446" t="s">
        <v>117</v>
      </c>
      <c r="F181" s="151">
        <v>7.35</v>
      </c>
      <c r="G181" s="456">
        <f t="shared" si="8"/>
        <v>3630.8999999999996</v>
      </c>
      <c r="H181" s="610"/>
      <c r="I181" s="222" t="s">
        <v>142</v>
      </c>
      <c r="J181" s="615"/>
      <c r="K181" s="579"/>
      <c r="L181" s="440"/>
    </row>
    <row r="182" spans="1:12" ht="38.25" x14ac:dyDescent="0.2">
      <c r="A182" s="263"/>
      <c r="B182" s="350" t="s">
        <v>537</v>
      </c>
      <c r="C182" s="378" t="s">
        <v>210</v>
      </c>
      <c r="D182" s="227">
        <v>71</v>
      </c>
      <c r="E182" s="447" t="s">
        <v>117</v>
      </c>
      <c r="F182" s="153">
        <v>7.35</v>
      </c>
      <c r="G182" s="457">
        <f t="shared" si="8"/>
        <v>521.85</v>
      </c>
      <c r="H182" s="610"/>
      <c r="I182" s="229" t="s">
        <v>142</v>
      </c>
      <c r="J182" s="613"/>
      <c r="K182" s="579"/>
      <c r="L182" s="440"/>
    </row>
    <row r="183" spans="1:12" ht="25.5" x14ac:dyDescent="0.2">
      <c r="A183" s="263"/>
      <c r="B183" s="351" t="s">
        <v>538</v>
      </c>
      <c r="C183" s="140" t="s">
        <v>427</v>
      </c>
      <c r="D183" s="233">
        <v>252</v>
      </c>
      <c r="E183" s="117" t="s">
        <v>117</v>
      </c>
      <c r="F183" s="149">
        <v>7.35</v>
      </c>
      <c r="G183" s="234">
        <f t="shared" si="8"/>
        <v>1852.1999999999998</v>
      </c>
      <c r="H183" s="610"/>
      <c r="I183" s="235" t="s">
        <v>142</v>
      </c>
      <c r="J183" s="239"/>
      <c r="K183" s="458"/>
      <c r="L183" s="440"/>
    </row>
    <row r="184" spans="1:12" ht="25.5" x14ac:dyDescent="0.2">
      <c r="A184" s="263"/>
      <c r="B184" s="351" t="s">
        <v>539</v>
      </c>
      <c r="C184" s="140" t="s">
        <v>154</v>
      </c>
      <c r="D184" s="233">
        <v>287</v>
      </c>
      <c r="E184" s="117" t="s">
        <v>117</v>
      </c>
      <c r="F184" s="149">
        <v>7.35</v>
      </c>
      <c r="G184" s="234">
        <f t="shared" si="8"/>
        <v>2109.4499999999998</v>
      </c>
      <c r="H184" s="610"/>
      <c r="I184" s="235" t="s">
        <v>142</v>
      </c>
      <c r="J184" s="239"/>
      <c r="K184" s="458"/>
      <c r="L184" s="440"/>
    </row>
    <row r="185" spans="1:12" ht="38.25" x14ac:dyDescent="0.2">
      <c r="A185" s="263"/>
      <c r="B185" s="351" t="s">
        <v>540</v>
      </c>
      <c r="C185" s="140" t="s">
        <v>210</v>
      </c>
      <c r="D185" s="233">
        <v>241</v>
      </c>
      <c r="E185" s="117" t="s">
        <v>117</v>
      </c>
      <c r="F185" s="149">
        <v>7.35</v>
      </c>
      <c r="G185" s="234">
        <f t="shared" si="8"/>
        <v>1771.35</v>
      </c>
      <c r="H185" s="610"/>
      <c r="I185" s="235" t="s">
        <v>142</v>
      </c>
      <c r="J185" s="239"/>
      <c r="K185" s="458"/>
      <c r="L185" s="440"/>
    </row>
    <row r="186" spans="1:12" x14ac:dyDescent="0.2">
      <c r="A186" s="263"/>
      <c r="B186" s="349" t="s">
        <v>541</v>
      </c>
      <c r="C186" s="377" t="s">
        <v>75</v>
      </c>
      <c r="D186" s="225">
        <v>2</v>
      </c>
      <c r="E186" s="446" t="s">
        <v>7</v>
      </c>
      <c r="F186" s="151">
        <v>7.35</v>
      </c>
      <c r="G186" s="456">
        <f t="shared" si="8"/>
        <v>14.7</v>
      </c>
      <c r="H186" s="610"/>
      <c r="I186" s="222" t="s">
        <v>142</v>
      </c>
      <c r="J186" s="615" t="s">
        <v>431</v>
      </c>
      <c r="K186" s="579"/>
      <c r="L186" s="440"/>
    </row>
    <row r="187" spans="1:12" ht="25.5" x14ac:dyDescent="0.2">
      <c r="A187" s="263"/>
      <c r="B187" s="349" t="s">
        <v>542</v>
      </c>
      <c r="C187" s="377" t="s">
        <v>427</v>
      </c>
      <c r="D187" s="225">
        <v>51</v>
      </c>
      <c r="E187" s="446" t="s">
        <v>5</v>
      </c>
      <c r="F187" s="151">
        <v>7.35</v>
      </c>
      <c r="G187" s="456">
        <f t="shared" si="8"/>
        <v>374.84999999999997</v>
      </c>
      <c r="H187" s="610"/>
      <c r="I187" s="222" t="s">
        <v>142</v>
      </c>
      <c r="J187" s="615"/>
      <c r="K187" s="579"/>
      <c r="L187" s="440"/>
    </row>
    <row r="188" spans="1:12" x14ac:dyDescent="0.2">
      <c r="A188" s="263"/>
      <c r="B188" s="350" t="s">
        <v>543</v>
      </c>
      <c r="C188" s="378" t="s">
        <v>73</v>
      </c>
      <c r="D188" s="227">
        <v>22</v>
      </c>
      <c r="E188" s="447" t="s">
        <v>5</v>
      </c>
      <c r="F188" s="153">
        <v>7.35</v>
      </c>
      <c r="G188" s="457">
        <f t="shared" si="8"/>
        <v>161.69999999999999</v>
      </c>
      <c r="H188" s="610"/>
      <c r="I188" s="229" t="s">
        <v>142</v>
      </c>
      <c r="J188" s="613"/>
      <c r="K188" s="579"/>
      <c r="L188" s="440"/>
    </row>
    <row r="189" spans="1:12" ht="38.25" x14ac:dyDescent="0.2">
      <c r="A189" s="263"/>
      <c r="B189" s="349" t="s">
        <v>544</v>
      </c>
      <c r="C189" s="377" t="s">
        <v>210</v>
      </c>
      <c r="D189" s="225">
        <v>288</v>
      </c>
      <c r="E189" s="446" t="s">
        <v>216</v>
      </c>
      <c r="F189" s="151">
        <v>7.35</v>
      </c>
      <c r="G189" s="456">
        <f t="shared" si="8"/>
        <v>2116.7999999999997</v>
      </c>
      <c r="H189" s="610"/>
      <c r="I189" s="222" t="s">
        <v>142</v>
      </c>
      <c r="J189" s="615"/>
      <c r="K189" s="579"/>
      <c r="L189" s="440"/>
    </row>
    <row r="190" spans="1:12" ht="38.25" x14ac:dyDescent="0.2">
      <c r="A190" s="263"/>
      <c r="B190" s="350" t="s">
        <v>545</v>
      </c>
      <c r="C190" s="378" t="s">
        <v>210</v>
      </c>
      <c r="D190" s="227">
        <v>31</v>
      </c>
      <c r="E190" s="447" t="s">
        <v>216</v>
      </c>
      <c r="F190" s="153">
        <v>7.35</v>
      </c>
      <c r="G190" s="457">
        <f t="shared" si="8"/>
        <v>227.85</v>
      </c>
      <c r="H190" s="610"/>
      <c r="I190" s="229" t="s">
        <v>142</v>
      </c>
      <c r="J190" s="613"/>
      <c r="K190" s="579"/>
      <c r="L190" s="440"/>
    </row>
    <row r="191" spans="1:12" ht="25.5" x14ac:dyDescent="0.2">
      <c r="A191" s="263"/>
      <c r="B191" s="351" t="s">
        <v>546</v>
      </c>
      <c r="C191" s="140" t="s">
        <v>427</v>
      </c>
      <c r="D191" s="233">
        <v>33</v>
      </c>
      <c r="E191" s="117" t="s">
        <v>5</v>
      </c>
      <c r="F191" s="149">
        <v>7.35</v>
      </c>
      <c r="G191" s="234">
        <f t="shared" si="8"/>
        <v>242.54999999999998</v>
      </c>
      <c r="H191" s="610"/>
      <c r="I191" s="235" t="s">
        <v>142</v>
      </c>
      <c r="J191" s="239"/>
      <c r="K191" s="458"/>
      <c r="L191" s="440"/>
    </row>
    <row r="192" spans="1:12" ht="25.5" x14ac:dyDescent="0.2">
      <c r="A192" s="263"/>
      <c r="B192" s="351" t="s">
        <v>547</v>
      </c>
      <c r="C192" s="140" t="s">
        <v>72</v>
      </c>
      <c r="D192" s="233">
        <v>25</v>
      </c>
      <c r="E192" s="117" t="s">
        <v>5</v>
      </c>
      <c r="F192" s="149">
        <v>7.35</v>
      </c>
      <c r="G192" s="234">
        <f t="shared" si="8"/>
        <v>183.75</v>
      </c>
      <c r="H192" s="611"/>
      <c r="I192" s="235" t="s">
        <v>142</v>
      </c>
      <c r="J192" s="239" t="s">
        <v>428</v>
      </c>
      <c r="K192" s="458"/>
      <c r="L192" s="440"/>
    </row>
    <row r="193" spans="1:12" ht="19.5" customHeight="1" x14ac:dyDescent="0.2">
      <c r="A193" s="263"/>
      <c r="B193" s="349" t="s">
        <v>453</v>
      </c>
      <c r="C193" s="377" t="s">
        <v>74</v>
      </c>
      <c r="D193" s="225">
        <v>13</v>
      </c>
      <c r="E193" s="446" t="s">
        <v>6</v>
      </c>
      <c r="F193" s="151">
        <v>52.8</v>
      </c>
      <c r="G193" s="456">
        <f t="shared" si="8"/>
        <v>686.4</v>
      </c>
      <c r="H193" s="609" t="s">
        <v>607</v>
      </c>
      <c r="I193" s="222" t="s">
        <v>142</v>
      </c>
      <c r="J193" s="615" t="s">
        <v>455</v>
      </c>
      <c r="K193" s="579"/>
      <c r="L193" s="442"/>
    </row>
    <row r="194" spans="1:12" ht="19.5" customHeight="1" x14ac:dyDescent="0.2">
      <c r="A194" s="263"/>
      <c r="B194" s="350" t="s">
        <v>454</v>
      </c>
      <c r="C194" s="378" t="s">
        <v>74</v>
      </c>
      <c r="D194" s="227">
        <v>9</v>
      </c>
      <c r="E194" s="447" t="s">
        <v>6</v>
      </c>
      <c r="F194" s="153">
        <v>52.8</v>
      </c>
      <c r="G194" s="457">
        <f t="shared" si="8"/>
        <v>475.2</v>
      </c>
      <c r="H194" s="611"/>
      <c r="I194" s="229" t="s">
        <v>142</v>
      </c>
      <c r="J194" s="613"/>
      <c r="K194" s="579"/>
      <c r="L194" s="442"/>
    </row>
    <row r="195" spans="1:12" ht="41.25" customHeight="1" thickBot="1" x14ac:dyDescent="0.25">
      <c r="A195" s="268"/>
      <c r="B195" s="487" t="s">
        <v>564</v>
      </c>
      <c r="C195" s="495" t="s">
        <v>74</v>
      </c>
      <c r="D195" s="488">
        <v>96</v>
      </c>
      <c r="E195" s="426" t="s">
        <v>6</v>
      </c>
      <c r="F195" s="489">
        <v>21.4</v>
      </c>
      <c r="G195" s="490">
        <f>F195*4</f>
        <v>85.6</v>
      </c>
      <c r="H195" s="496" t="s">
        <v>608</v>
      </c>
      <c r="I195" s="497" t="s">
        <v>142</v>
      </c>
      <c r="J195" s="493" t="s">
        <v>563</v>
      </c>
      <c r="K195" s="458"/>
      <c r="L195" s="440"/>
    </row>
    <row r="196" spans="1:12" ht="38.25" x14ac:dyDescent="0.2">
      <c r="A196" s="230" t="s">
        <v>37</v>
      </c>
      <c r="B196" s="350" t="s">
        <v>253</v>
      </c>
      <c r="C196" s="226" t="s">
        <v>74</v>
      </c>
      <c r="D196" s="227">
        <v>33</v>
      </c>
      <c r="E196" s="193" t="s">
        <v>5</v>
      </c>
      <c r="F196" s="153">
        <v>20</v>
      </c>
      <c r="G196" s="228">
        <f>D196*F196</f>
        <v>660</v>
      </c>
      <c r="H196" s="269" t="s">
        <v>254</v>
      </c>
      <c r="I196" s="229" t="s">
        <v>142</v>
      </c>
      <c r="J196" s="464"/>
      <c r="K196" s="22"/>
      <c r="L196" s="440"/>
    </row>
    <row r="197" spans="1:12" ht="38.25" x14ac:dyDescent="0.2">
      <c r="A197" s="263"/>
      <c r="B197" s="349" t="str">
        <f>"30/1"</f>
        <v>30/1</v>
      </c>
      <c r="C197" s="224" t="s">
        <v>74</v>
      </c>
      <c r="D197" s="225">
        <v>53</v>
      </c>
      <c r="E197" s="224" t="s">
        <v>6</v>
      </c>
      <c r="F197" s="151">
        <v>21.94</v>
      </c>
      <c r="G197" s="217">
        <v>65.819999999999993</v>
      </c>
      <c r="H197" s="270" t="s">
        <v>255</v>
      </c>
      <c r="I197" s="222" t="s">
        <v>142</v>
      </c>
      <c r="J197" s="460" t="s">
        <v>256</v>
      </c>
      <c r="K197" s="566"/>
      <c r="L197" s="440"/>
    </row>
    <row r="198" spans="1:12" ht="25.5" x14ac:dyDescent="0.2">
      <c r="A198" s="263"/>
      <c r="B198" s="350" t="s">
        <v>257</v>
      </c>
      <c r="C198" s="226" t="s">
        <v>74</v>
      </c>
      <c r="D198" s="227">
        <v>11</v>
      </c>
      <c r="E198" s="226" t="s">
        <v>6</v>
      </c>
      <c r="F198" s="153">
        <v>0</v>
      </c>
      <c r="G198" s="228">
        <v>0</v>
      </c>
      <c r="H198" s="260" t="s">
        <v>258</v>
      </c>
      <c r="I198" s="229"/>
      <c r="J198" s="464" t="s">
        <v>259</v>
      </c>
      <c r="K198" s="566"/>
      <c r="L198" s="440"/>
    </row>
    <row r="199" spans="1:12" x14ac:dyDescent="0.2">
      <c r="A199" s="271"/>
      <c r="B199" s="349" t="s">
        <v>260</v>
      </c>
      <c r="C199" s="224" t="s">
        <v>73</v>
      </c>
      <c r="D199" s="225">
        <v>1561</v>
      </c>
      <c r="E199" s="195" t="s">
        <v>6</v>
      </c>
      <c r="F199" s="151">
        <v>34.9</v>
      </c>
      <c r="G199" s="456">
        <f>D199*F199/2</f>
        <v>27239.449999999997</v>
      </c>
      <c r="H199" s="645" t="s">
        <v>261</v>
      </c>
      <c r="I199" s="272" t="s">
        <v>196</v>
      </c>
      <c r="J199" s="629" t="s">
        <v>288</v>
      </c>
      <c r="K199" s="566"/>
      <c r="L199" s="440"/>
    </row>
    <row r="200" spans="1:12" ht="15.75" customHeight="1" x14ac:dyDescent="0.2">
      <c r="A200" s="273"/>
      <c r="B200" s="349" t="s">
        <v>262</v>
      </c>
      <c r="C200" s="224" t="s">
        <v>73</v>
      </c>
      <c r="D200" s="225">
        <v>4716</v>
      </c>
      <c r="E200" s="195" t="s">
        <v>6</v>
      </c>
      <c r="F200" s="151">
        <v>34.9</v>
      </c>
      <c r="G200" s="456">
        <f>D200*F200/2</f>
        <v>82294.2</v>
      </c>
      <c r="H200" s="645"/>
      <c r="I200" s="274" t="s">
        <v>196</v>
      </c>
      <c r="J200" s="665"/>
      <c r="K200" s="566"/>
      <c r="L200" s="440"/>
    </row>
    <row r="201" spans="1:12" ht="15.75" customHeight="1" x14ac:dyDescent="0.2">
      <c r="A201" s="275"/>
      <c r="B201" s="349" t="s">
        <v>263</v>
      </c>
      <c r="C201" s="224" t="s">
        <v>73</v>
      </c>
      <c r="D201" s="225">
        <v>7016</v>
      </c>
      <c r="E201" s="195" t="s">
        <v>6</v>
      </c>
      <c r="F201" s="151">
        <v>34.9</v>
      </c>
      <c r="G201" s="456">
        <f>D201*F201/2</f>
        <v>122429.2</v>
      </c>
      <c r="H201" s="645"/>
      <c r="I201" s="274" t="s">
        <v>196</v>
      </c>
      <c r="J201" s="665"/>
      <c r="K201" s="566"/>
      <c r="L201" s="440"/>
    </row>
    <row r="202" spans="1:12" ht="15.75" customHeight="1" x14ac:dyDescent="0.2">
      <c r="A202" s="273"/>
      <c r="B202" s="349" t="s">
        <v>264</v>
      </c>
      <c r="C202" s="224" t="s">
        <v>73</v>
      </c>
      <c r="D202" s="225">
        <v>1971</v>
      </c>
      <c r="E202" s="195" t="s">
        <v>6</v>
      </c>
      <c r="F202" s="151">
        <v>34.9</v>
      </c>
      <c r="G202" s="456">
        <f>D202*F202/2</f>
        <v>34393.949999999997</v>
      </c>
      <c r="H202" s="645"/>
      <c r="I202" s="274" t="s">
        <v>196</v>
      </c>
      <c r="J202" s="665"/>
      <c r="K202" s="566"/>
      <c r="L202" s="440"/>
    </row>
    <row r="203" spans="1:12" ht="18" customHeight="1" x14ac:dyDescent="0.2">
      <c r="A203" s="263"/>
      <c r="B203" s="349" t="s">
        <v>265</v>
      </c>
      <c r="C203" s="224" t="s">
        <v>73</v>
      </c>
      <c r="D203" s="225">
        <v>147</v>
      </c>
      <c r="E203" s="195" t="s">
        <v>6</v>
      </c>
      <c r="F203" s="151">
        <v>34.9</v>
      </c>
      <c r="G203" s="217">
        <f t="shared" ref="G203:G204" si="9">D203*F203</f>
        <v>5130.3</v>
      </c>
      <c r="H203" s="645"/>
      <c r="I203" s="274" t="s">
        <v>196</v>
      </c>
      <c r="J203" s="665"/>
      <c r="K203" s="566"/>
      <c r="L203" s="440"/>
    </row>
    <row r="204" spans="1:12" ht="18" customHeight="1" x14ac:dyDescent="0.2">
      <c r="A204" s="263"/>
      <c r="B204" s="350" t="s">
        <v>266</v>
      </c>
      <c r="C204" s="226" t="s">
        <v>73</v>
      </c>
      <c r="D204" s="227">
        <v>4</v>
      </c>
      <c r="E204" s="196" t="s">
        <v>6</v>
      </c>
      <c r="F204" s="151">
        <v>34.9</v>
      </c>
      <c r="G204" s="217">
        <f t="shared" si="9"/>
        <v>139.6</v>
      </c>
      <c r="H204" s="631"/>
      <c r="I204" s="276" t="s">
        <v>196</v>
      </c>
      <c r="J204" s="630"/>
      <c r="K204" s="566"/>
      <c r="L204" s="440"/>
    </row>
    <row r="205" spans="1:12" ht="38.25" x14ac:dyDescent="0.2">
      <c r="A205" s="263"/>
      <c r="B205" s="351" t="s">
        <v>267</v>
      </c>
      <c r="C205" s="117" t="s">
        <v>74</v>
      </c>
      <c r="D205" s="233">
        <v>586</v>
      </c>
      <c r="E205" s="117" t="s">
        <v>7</v>
      </c>
      <c r="F205" s="149">
        <v>7.35</v>
      </c>
      <c r="G205" s="234">
        <f>D205*F205</f>
        <v>4307.0999999999995</v>
      </c>
      <c r="H205" s="264" t="s">
        <v>268</v>
      </c>
      <c r="I205" s="277" t="s">
        <v>142</v>
      </c>
      <c r="J205" s="239" t="s">
        <v>269</v>
      </c>
      <c r="K205" s="22"/>
      <c r="L205" s="440"/>
    </row>
    <row r="206" spans="1:12" x14ac:dyDescent="0.2">
      <c r="A206" s="263"/>
      <c r="B206" s="349" t="s">
        <v>389</v>
      </c>
      <c r="C206" s="446" t="s">
        <v>74</v>
      </c>
      <c r="D206" s="225">
        <v>450</v>
      </c>
      <c r="E206" s="446" t="s">
        <v>325</v>
      </c>
      <c r="F206" s="151">
        <v>7.35</v>
      </c>
      <c r="G206" s="456">
        <f t="shared" ref="G206:G216" si="10">D206*F206</f>
        <v>3307.5</v>
      </c>
      <c r="H206" s="609" t="s">
        <v>277</v>
      </c>
      <c r="I206" s="498" t="s">
        <v>142</v>
      </c>
      <c r="J206" s="612"/>
      <c r="K206" s="566"/>
      <c r="L206" s="440"/>
    </row>
    <row r="207" spans="1:12" x14ac:dyDescent="0.2">
      <c r="A207" s="263"/>
      <c r="B207" s="350" t="s">
        <v>390</v>
      </c>
      <c r="C207" s="447" t="s">
        <v>74</v>
      </c>
      <c r="D207" s="227">
        <v>18</v>
      </c>
      <c r="E207" s="447" t="s">
        <v>6</v>
      </c>
      <c r="F207" s="153">
        <v>21.4</v>
      </c>
      <c r="G207" s="457">
        <f t="shared" si="10"/>
        <v>385.2</v>
      </c>
      <c r="H207" s="611"/>
      <c r="I207" s="499" t="s">
        <v>142</v>
      </c>
      <c r="J207" s="613"/>
      <c r="K207" s="566"/>
      <c r="L207" s="440"/>
    </row>
    <row r="208" spans="1:12" ht="25.5" x14ac:dyDescent="0.2">
      <c r="A208" s="263"/>
      <c r="B208" s="351" t="s">
        <v>548</v>
      </c>
      <c r="C208" s="117" t="s">
        <v>74</v>
      </c>
      <c r="D208" s="233">
        <v>35</v>
      </c>
      <c r="E208" s="117" t="s">
        <v>6</v>
      </c>
      <c r="F208" s="149">
        <v>21.4</v>
      </c>
      <c r="G208" s="234">
        <f>D208*F208</f>
        <v>749</v>
      </c>
      <c r="H208" s="466" t="s">
        <v>503</v>
      </c>
      <c r="I208" s="277" t="s">
        <v>142</v>
      </c>
      <c r="J208" s="239"/>
      <c r="K208" s="22"/>
      <c r="L208" s="440"/>
    </row>
    <row r="209" spans="1:12" ht="26.25" thickBot="1" x14ac:dyDescent="0.25">
      <c r="A209" s="268"/>
      <c r="B209" s="477" t="s">
        <v>509</v>
      </c>
      <c r="C209" s="117" t="s">
        <v>74</v>
      </c>
      <c r="D209" s="233">
        <v>18</v>
      </c>
      <c r="E209" s="117" t="s">
        <v>6</v>
      </c>
      <c r="F209" s="149">
        <v>21.4</v>
      </c>
      <c r="G209" s="234">
        <f>D209*F209</f>
        <v>385.2</v>
      </c>
      <c r="H209" s="466" t="s">
        <v>270</v>
      </c>
      <c r="I209" s="277" t="s">
        <v>142</v>
      </c>
      <c r="J209" s="239" t="s">
        <v>611</v>
      </c>
      <c r="K209" s="22"/>
      <c r="L209" s="440"/>
    </row>
    <row r="210" spans="1:12" ht="38.25" x14ac:dyDescent="0.2">
      <c r="A210" s="230" t="s">
        <v>65</v>
      </c>
      <c r="B210" s="431" t="s">
        <v>271</v>
      </c>
      <c r="C210" s="91" t="s">
        <v>74</v>
      </c>
      <c r="D210" s="278">
        <v>75</v>
      </c>
      <c r="E210" s="91" t="s">
        <v>5</v>
      </c>
      <c r="F210" s="157">
        <v>7.35</v>
      </c>
      <c r="G210" s="279">
        <f t="shared" si="10"/>
        <v>551.25</v>
      </c>
      <c r="H210" s="280" t="s">
        <v>272</v>
      </c>
      <c r="I210" s="281" t="s">
        <v>142</v>
      </c>
      <c r="J210" s="437"/>
      <c r="K210" s="22"/>
      <c r="L210" s="440"/>
    </row>
    <row r="211" spans="1:12" ht="25.5" x14ac:dyDescent="0.2">
      <c r="A211" s="230"/>
      <c r="B211" s="363" t="s">
        <v>274</v>
      </c>
      <c r="C211" s="364" t="s">
        <v>74</v>
      </c>
      <c r="D211" s="365">
        <v>3</v>
      </c>
      <c r="E211" s="364" t="s">
        <v>5</v>
      </c>
      <c r="F211" s="366">
        <v>21.4</v>
      </c>
      <c r="G211" s="367">
        <f t="shared" si="10"/>
        <v>64.199999999999989</v>
      </c>
      <c r="H211" s="368" t="s">
        <v>275</v>
      </c>
      <c r="I211" s="369" t="s">
        <v>142</v>
      </c>
      <c r="J211" s="438"/>
      <c r="K211" s="22"/>
      <c r="L211" s="440"/>
    </row>
    <row r="212" spans="1:12" x14ac:dyDescent="0.2">
      <c r="A212" s="230"/>
      <c r="B212" s="349" t="s">
        <v>276</v>
      </c>
      <c r="C212" s="194" t="s">
        <v>74</v>
      </c>
      <c r="D212" s="225">
        <v>16</v>
      </c>
      <c r="E212" s="194" t="s">
        <v>6</v>
      </c>
      <c r="F212" s="151">
        <v>21.4</v>
      </c>
      <c r="G212" s="217">
        <f t="shared" si="10"/>
        <v>342.4</v>
      </c>
      <c r="H212" s="643" t="s">
        <v>277</v>
      </c>
      <c r="I212" s="222" t="s">
        <v>142</v>
      </c>
      <c r="J212" s="665" t="s">
        <v>278</v>
      </c>
      <c r="K212" s="566"/>
      <c r="L212" s="440"/>
    </row>
    <row r="213" spans="1:12" ht="25.5" x14ac:dyDescent="0.2">
      <c r="A213" s="230"/>
      <c r="B213" s="350" t="s">
        <v>279</v>
      </c>
      <c r="C213" s="196" t="s">
        <v>154</v>
      </c>
      <c r="D213" s="227">
        <v>384</v>
      </c>
      <c r="E213" s="193" t="s">
        <v>6</v>
      </c>
      <c r="F213" s="153">
        <v>7.35</v>
      </c>
      <c r="G213" s="228">
        <f t="shared" si="10"/>
        <v>2822.3999999999996</v>
      </c>
      <c r="H213" s="644"/>
      <c r="I213" s="229" t="s">
        <v>142</v>
      </c>
      <c r="J213" s="630"/>
      <c r="K213" s="566"/>
      <c r="L213" s="440"/>
    </row>
    <row r="214" spans="1:12" ht="25.5" x14ac:dyDescent="0.2">
      <c r="A214" s="230"/>
      <c r="B214" s="351" t="s">
        <v>280</v>
      </c>
      <c r="C214" s="117" t="s">
        <v>75</v>
      </c>
      <c r="D214" s="233">
        <v>311</v>
      </c>
      <c r="E214" s="117" t="s">
        <v>6</v>
      </c>
      <c r="F214" s="149">
        <v>7.35</v>
      </c>
      <c r="G214" s="234">
        <f t="shared" si="10"/>
        <v>2285.85</v>
      </c>
      <c r="H214" s="264" t="s">
        <v>273</v>
      </c>
      <c r="I214" s="235" t="s">
        <v>142</v>
      </c>
      <c r="J214" s="239"/>
      <c r="K214" s="22"/>
      <c r="L214" s="440"/>
    </row>
    <row r="215" spans="1:12" ht="25.5" x14ac:dyDescent="0.2">
      <c r="A215" s="230"/>
      <c r="B215" s="351" t="s">
        <v>293</v>
      </c>
      <c r="C215" s="117" t="s">
        <v>74</v>
      </c>
      <c r="D215" s="233">
        <v>68</v>
      </c>
      <c r="E215" s="117" t="s">
        <v>6</v>
      </c>
      <c r="F215" s="149">
        <v>21.4</v>
      </c>
      <c r="G215" s="234">
        <f t="shared" si="10"/>
        <v>1455.1999999999998</v>
      </c>
      <c r="H215" s="264" t="s">
        <v>294</v>
      </c>
      <c r="I215" s="235" t="s">
        <v>142</v>
      </c>
      <c r="J215" s="239"/>
      <c r="K215" s="22"/>
      <c r="L215" s="440"/>
    </row>
    <row r="216" spans="1:12" ht="25.5" x14ac:dyDescent="0.2">
      <c r="A216" s="230"/>
      <c r="B216" s="351" t="s">
        <v>310</v>
      </c>
      <c r="C216" s="117" t="s">
        <v>74</v>
      </c>
      <c r="D216" s="233">
        <v>319</v>
      </c>
      <c r="E216" s="117" t="s">
        <v>5</v>
      </c>
      <c r="F216" s="149">
        <v>7.35</v>
      </c>
      <c r="G216" s="234">
        <f t="shared" si="10"/>
        <v>2344.65</v>
      </c>
      <c r="H216" s="264" t="s">
        <v>311</v>
      </c>
      <c r="I216" s="235" t="s">
        <v>142</v>
      </c>
      <c r="J216" s="239"/>
      <c r="K216" s="22"/>
      <c r="L216" s="440"/>
    </row>
    <row r="217" spans="1:12" ht="38.25" customHeight="1" x14ac:dyDescent="0.2">
      <c r="A217" s="230"/>
      <c r="B217" s="477" t="s">
        <v>382</v>
      </c>
      <c r="C217" s="444" t="s">
        <v>74</v>
      </c>
      <c r="D217" s="476">
        <v>258</v>
      </c>
      <c r="E217" s="444" t="s">
        <v>5</v>
      </c>
      <c r="F217" s="475">
        <v>7.35</v>
      </c>
      <c r="G217" s="474">
        <f>D217*F217</f>
        <v>1896.3</v>
      </c>
      <c r="H217" s="609" t="s">
        <v>383</v>
      </c>
      <c r="I217" s="494" t="s">
        <v>142</v>
      </c>
      <c r="J217" s="500"/>
      <c r="K217" s="566"/>
      <c r="L217" s="440"/>
    </row>
    <row r="218" spans="1:12" x14ac:dyDescent="0.2">
      <c r="A218" s="230"/>
      <c r="B218" s="350" t="s">
        <v>506</v>
      </c>
      <c r="C218" s="447" t="s">
        <v>73</v>
      </c>
      <c r="D218" s="227">
        <v>86</v>
      </c>
      <c r="E218" s="447" t="s">
        <v>5</v>
      </c>
      <c r="F218" s="153">
        <v>7.35</v>
      </c>
      <c r="G218" s="457">
        <f>D218*F218</f>
        <v>632.1</v>
      </c>
      <c r="H218" s="611"/>
      <c r="I218" s="229" t="s">
        <v>142</v>
      </c>
      <c r="J218" s="454"/>
      <c r="K218" s="566"/>
      <c r="L218" s="440"/>
    </row>
    <row r="219" spans="1:12" ht="15.75" customHeight="1" x14ac:dyDescent="0.2">
      <c r="A219" s="230"/>
      <c r="B219" s="350" t="s">
        <v>391</v>
      </c>
      <c r="C219" s="447" t="s">
        <v>74</v>
      </c>
      <c r="D219" s="227">
        <v>23</v>
      </c>
      <c r="E219" s="447" t="s">
        <v>5</v>
      </c>
      <c r="F219" s="153">
        <v>7.35</v>
      </c>
      <c r="G219" s="457">
        <f>D219*F219</f>
        <v>169.04999999999998</v>
      </c>
      <c r="H219" s="609" t="s">
        <v>294</v>
      </c>
      <c r="I219" s="229" t="s">
        <v>142</v>
      </c>
      <c r="J219" s="455"/>
      <c r="K219" s="22"/>
      <c r="L219" s="440"/>
    </row>
    <row r="220" spans="1:12" ht="18" customHeight="1" thickBot="1" x14ac:dyDescent="0.25">
      <c r="A220" s="255"/>
      <c r="B220" s="487" t="s">
        <v>392</v>
      </c>
      <c r="C220" s="426" t="s">
        <v>74</v>
      </c>
      <c r="D220" s="488">
        <v>36</v>
      </c>
      <c r="E220" s="426" t="s">
        <v>5</v>
      </c>
      <c r="F220" s="489">
        <v>7.35</v>
      </c>
      <c r="G220" s="490">
        <f>D220*F220</f>
        <v>264.59999999999997</v>
      </c>
      <c r="H220" s="614"/>
      <c r="I220" s="497" t="s">
        <v>142</v>
      </c>
      <c r="J220" s="493"/>
      <c r="K220" s="22"/>
      <c r="L220" s="440"/>
    </row>
    <row r="221" spans="1:12" ht="25.5" x14ac:dyDescent="0.2">
      <c r="A221" s="263" t="s">
        <v>38</v>
      </c>
      <c r="B221" s="351" t="s">
        <v>282</v>
      </c>
      <c r="C221" s="232" t="s">
        <v>74</v>
      </c>
      <c r="D221" s="233">
        <v>7</v>
      </c>
      <c r="E221" s="117" t="s">
        <v>6</v>
      </c>
      <c r="F221" s="149">
        <v>21.4</v>
      </c>
      <c r="G221" s="234">
        <f t="shared" ref="G221:G231" si="11">D221*F221</f>
        <v>149.79999999999998</v>
      </c>
      <c r="H221" s="501" t="s">
        <v>281</v>
      </c>
      <c r="I221" s="241" t="s">
        <v>142</v>
      </c>
      <c r="J221" s="439"/>
      <c r="K221" s="22"/>
      <c r="L221" s="440"/>
    </row>
    <row r="222" spans="1:12" ht="38.25" customHeight="1" x14ac:dyDescent="0.2">
      <c r="A222" s="263"/>
      <c r="B222" s="351" t="s">
        <v>329</v>
      </c>
      <c r="C222" s="117" t="s">
        <v>74</v>
      </c>
      <c r="D222" s="233">
        <v>26</v>
      </c>
      <c r="E222" s="117" t="s">
        <v>6</v>
      </c>
      <c r="F222" s="149">
        <v>21.4</v>
      </c>
      <c r="G222" s="234">
        <f t="shared" si="11"/>
        <v>556.4</v>
      </c>
      <c r="H222" s="609" t="s">
        <v>330</v>
      </c>
      <c r="I222" s="502" t="s">
        <v>142</v>
      </c>
      <c r="J222" s="267"/>
      <c r="K222" s="22"/>
      <c r="L222" s="440"/>
    </row>
    <row r="223" spans="1:12" x14ac:dyDescent="0.2">
      <c r="A223" s="263"/>
      <c r="B223" s="351" t="s">
        <v>331</v>
      </c>
      <c r="C223" s="117" t="s">
        <v>74</v>
      </c>
      <c r="D223" s="233">
        <v>27</v>
      </c>
      <c r="E223" s="117" t="s">
        <v>6</v>
      </c>
      <c r="F223" s="149">
        <v>21.4</v>
      </c>
      <c r="G223" s="234">
        <f t="shared" si="11"/>
        <v>577.79999999999995</v>
      </c>
      <c r="H223" s="611"/>
      <c r="I223" s="502" t="s">
        <v>142</v>
      </c>
      <c r="J223" s="267"/>
      <c r="K223" s="22"/>
      <c r="L223" s="440"/>
    </row>
    <row r="224" spans="1:12" ht="20.25" customHeight="1" x14ac:dyDescent="0.2">
      <c r="A224" s="263"/>
      <c r="B224" s="351" t="s">
        <v>332</v>
      </c>
      <c r="C224" s="117" t="s">
        <v>74</v>
      </c>
      <c r="D224" s="233">
        <v>237</v>
      </c>
      <c r="E224" s="117" t="s">
        <v>6</v>
      </c>
      <c r="F224" s="149">
        <v>21.4</v>
      </c>
      <c r="G224" s="234">
        <f t="shared" si="11"/>
        <v>5071.7999999999993</v>
      </c>
      <c r="H224" s="609" t="s">
        <v>333</v>
      </c>
      <c r="I224" s="502" t="s">
        <v>142</v>
      </c>
      <c r="J224" s="267"/>
      <c r="K224" s="22"/>
      <c r="L224" s="440"/>
    </row>
    <row r="225" spans="1:12" ht="20.25" customHeight="1" x14ac:dyDescent="0.2">
      <c r="A225" s="263"/>
      <c r="B225" s="351" t="s">
        <v>334</v>
      </c>
      <c r="C225" s="117" t="s">
        <v>74</v>
      </c>
      <c r="D225" s="233">
        <v>564</v>
      </c>
      <c r="E225" s="117" t="s">
        <v>117</v>
      </c>
      <c r="F225" s="149">
        <v>7.35</v>
      </c>
      <c r="G225" s="234">
        <f t="shared" si="11"/>
        <v>4145.3999999999996</v>
      </c>
      <c r="H225" s="611"/>
      <c r="I225" s="502" t="s">
        <v>142</v>
      </c>
      <c r="J225" s="267"/>
      <c r="K225" s="22"/>
      <c r="L225" s="440"/>
    </row>
    <row r="226" spans="1:12" x14ac:dyDescent="0.2">
      <c r="A226" s="263"/>
      <c r="B226" s="349" t="s">
        <v>415</v>
      </c>
      <c r="C226" s="446" t="s">
        <v>75</v>
      </c>
      <c r="D226" s="225">
        <v>65</v>
      </c>
      <c r="E226" s="446" t="s">
        <v>7</v>
      </c>
      <c r="F226" s="151">
        <v>2.54</v>
      </c>
      <c r="G226" s="456">
        <f t="shared" si="11"/>
        <v>165.1</v>
      </c>
      <c r="H226" s="609" t="s">
        <v>420</v>
      </c>
      <c r="I226" s="274" t="s">
        <v>196</v>
      </c>
      <c r="J226" s="607"/>
      <c r="K226" s="566"/>
      <c r="L226" s="440"/>
    </row>
    <row r="227" spans="1:12" x14ac:dyDescent="0.2">
      <c r="A227" s="263"/>
      <c r="B227" s="349" t="s">
        <v>416</v>
      </c>
      <c r="C227" s="446" t="s">
        <v>75</v>
      </c>
      <c r="D227" s="225">
        <v>372</v>
      </c>
      <c r="E227" s="446" t="s">
        <v>7</v>
      </c>
      <c r="F227" s="151">
        <v>2.54</v>
      </c>
      <c r="G227" s="456">
        <f t="shared" si="11"/>
        <v>944.88</v>
      </c>
      <c r="H227" s="610"/>
      <c r="I227" s="274" t="s">
        <v>196</v>
      </c>
      <c r="J227" s="607"/>
      <c r="K227" s="566"/>
      <c r="L227" s="440"/>
    </row>
    <row r="228" spans="1:12" x14ac:dyDescent="0.2">
      <c r="A228" s="263"/>
      <c r="B228" s="349" t="s">
        <v>417</v>
      </c>
      <c r="C228" s="446" t="s">
        <v>75</v>
      </c>
      <c r="D228" s="225">
        <v>277</v>
      </c>
      <c r="E228" s="446" t="s">
        <v>7</v>
      </c>
      <c r="F228" s="151">
        <v>2.54</v>
      </c>
      <c r="G228" s="456">
        <f t="shared" si="11"/>
        <v>703.58</v>
      </c>
      <c r="H228" s="610"/>
      <c r="I228" s="274" t="s">
        <v>196</v>
      </c>
      <c r="J228" s="607"/>
      <c r="K228" s="566"/>
      <c r="L228" s="440"/>
    </row>
    <row r="229" spans="1:12" ht="25.5" x14ac:dyDescent="0.2">
      <c r="A229" s="263"/>
      <c r="B229" s="350" t="s">
        <v>148</v>
      </c>
      <c r="C229" s="378" t="s">
        <v>154</v>
      </c>
      <c r="D229" s="227">
        <v>849</v>
      </c>
      <c r="E229" s="447" t="s">
        <v>419</v>
      </c>
      <c r="F229" s="153">
        <v>2.54</v>
      </c>
      <c r="G229" s="457">
        <f t="shared" si="11"/>
        <v>2156.46</v>
      </c>
      <c r="H229" s="610"/>
      <c r="I229" s="276" t="s">
        <v>196</v>
      </c>
      <c r="J229" s="608"/>
      <c r="K229" s="566"/>
      <c r="L229" s="440"/>
    </row>
    <row r="230" spans="1:12" x14ac:dyDescent="0.2">
      <c r="A230" s="263"/>
      <c r="B230" s="351" t="s">
        <v>418</v>
      </c>
      <c r="C230" s="140" t="s">
        <v>75</v>
      </c>
      <c r="D230" s="233">
        <v>89</v>
      </c>
      <c r="E230" s="117" t="s">
        <v>419</v>
      </c>
      <c r="F230" s="149">
        <v>2.54</v>
      </c>
      <c r="G230" s="234">
        <f t="shared" si="11"/>
        <v>226.06</v>
      </c>
      <c r="H230" s="611"/>
      <c r="I230" s="502" t="s">
        <v>196</v>
      </c>
      <c r="J230" s="267"/>
      <c r="K230" s="22"/>
      <c r="L230" s="440"/>
    </row>
    <row r="231" spans="1:12" ht="26.25" thickBot="1" x14ac:dyDescent="0.25">
      <c r="A231" s="263"/>
      <c r="B231" s="487" t="s">
        <v>459</v>
      </c>
      <c r="C231" s="495" t="s">
        <v>74</v>
      </c>
      <c r="D231" s="488">
        <v>135</v>
      </c>
      <c r="E231" s="426" t="s">
        <v>460</v>
      </c>
      <c r="F231" s="489">
        <v>15.05</v>
      </c>
      <c r="G231" s="490">
        <f t="shared" si="11"/>
        <v>2031.75</v>
      </c>
      <c r="H231" s="496" t="s">
        <v>461</v>
      </c>
      <c r="I231" s="503" t="s">
        <v>142</v>
      </c>
      <c r="J231" s="504"/>
      <c r="K231" s="22"/>
      <c r="L231" s="440"/>
    </row>
    <row r="232" spans="1:12" ht="22.5" customHeight="1" x14ac:dyDescent="0.2">
      <c r="A232" s="505" t="s">
        <v>39</v>
      </c>
      <c r="B232" s="349" t="str">
        <f>"2/7"</f>
        <v>2/7</v>
      </c>
      <c r="C232" s="224" t="s">
        <v>74</v>
      </c>
      <c r="D232" s="225">
        <v>12</v>
      </c>
      <c r="E232" s="194" t="s">
        <v>5</v>
      </c>
      <c r="F232" s="151">
        <v>10.050000000000001</v>
      </c>
      <c r="G232" s="217">
        <f>D232*F232</f>
        <v>120.60000000000001</v>
      </c>
      <c r="H232" s="618" t="s">
        <v>283</v>
      </c>
      <c r="I232" s="222" t="s">
        <v>142</v>
      </c>
      <c r="J232" s="463"/>
      <c r="K232" s="566"/>
      <c r="L232" s="440"/>
    </row>
    <row r="233" spans="1:12" ht="21" customHeight="1" x14ac:dyDescent="0.2">
      <c r="A233" s="283"/>
      <c r="B233" s="350" t="s">
        <v>284</v>
      </c>
      <c r="C233" s="226" t="s">
        <v>74</v>
      </c>
      <c r="D233" s="227">
        <v>10</v>
      </c>
      <c r="E233" s="358" t="s">
        <v>6</v>
      </c>
      <c r="F233" s="153">
        <v>21.1</v>
      </c>
      <c r="G233" s="359">
        <f>D233*F233</f>
        <v>211</v>
      </c>
      <c r="H233" s="631"/>
      <c r="I233" s="229" t="s">
        <v>142</v>
      </c>
      <c r="J233" s="464"/>
      <c r="K233" s="566"/>
      <c r="L233" s="440"/>
    </row>
    <row r="234" spans="1:12" ht="25.5" x14ac:dyDescent="0.2">
      <c r="A234" s="283"/>
      <c r="B234" s="477" t="s">
        <v>549</v>
      </c>
      <c r="C234" s="506" t="s">
        <v>72</v>
      </c>
      <c r="D234" s="476">
        <v>13</v>
      </c>
      <c r="E234" s="444" t="s">
        <v>5</v>
      </c>
      <c r="F234" s="475">
        <v>7.35</v>
      </c>
      <c r="G234" s="474">
        <f>D234*F234</f>
        <v>95.55</v>
      </c>
      <c r="H234" s="609" t="s">
        <v>606</v>
      </c>
      <c r="I234" s="494" t="s">
        <v>142</v>
      </c>
      <c r="J234" s="463"/>
      <c r="K234" s="22"/>
      <c r="L234" s="442"/>
    </row>
    <row r="235" spans="1:12" ht="25.5" x14ac:dyDescent="0.2">
      <c r="A235" s="283"/>
      <c r="B235" s="349" t="s">
        <v>550</v>
      </c>
      <c r="C235" s="377" t="s">
        <v>72</v>
      </c>
      <c r="D235" s="225">
        <v>98</v>
      </c>
      <c r="E235" s="446" t="s">
        <v>5</v>
      </c>
      <c r="F235" s="151">
        <v>7.35</v>
      </c>
      <c r="G235" s="456">
        <f>D235*F235</f>
        <v>720.3</v>
      </c>
      <c r="H235" s="610"/>
      <c r="I235" s="222" t="s">
        <v>142</v>
      </c>
      <c r="J235" s="463"/>
      <c r="K235" s="22"/>
      <c r="L235" s="442"/>
    </row>
    <row r="236" spans="1:12" ht="26.25" thickBot="1" x14ac:dyDescent="0.25">
      <c r="A236" s="284"/>
      <c r="B236" s="467" t="s">
        <v>551</v>
      </c>
      <c r="C236" s="468" t="s">
        <v>72</v>
      </c>
      <c r="D236" s="469">
        <v>6</v>
      </c>
      <c r="E236" s="445" t="s">
        <v>5</v>
      </c>
      <c r="F236" s="155">
        <v>7.35</v>
      </c>
      <c r="G236" s="470">
        <f>D236*F236</f>
        <v>44.099999999999994</v>
      </c>
      <c r="H236" s="614"/>
      <c r="I236" s="471" t="s">
        <v>142</v>
      </c>
      <c r="J236" s="564"/>
      <c r="K236" s="22"/>
      <c r="L236" s="442"/>
    </row>
    <row r="237" spans="1:12" ht="13.5" thickBot="1" x14ac:dyDescent="0.25">
      <c r="A237" s="285"/>
      <c r="B237" s="353"/>
      <c r="C237" s="59"/>
      <c r="D237" s="59"/>
      <c r="E237" s="13"/>
      <c r="F237" s="465" t="s">
        <v>285</v>
      </c>
      <c r="G237" s="507">
        <f>SUM(G7:G236)</f>
        <v>710369.97000000009</v>
      </c>
      <c r="H237" s="360"/>
      <c r="I237" s="286"/>
      <c r="J237" s="38"/>
      <c r="K237" s="22"/>
      <c r="L237" s="13"/>
    </row>
    <row r="238" spans="1:12" x14ac:dyDescent="0.2">
      <c r="A238" s="285"/>
      <c r="B238" s="353"/>
      <c r="C238" s="59"/>
      <c r="D238" s="59"/>
      <c r="E238" s="13"/>
      <c r="F238" s="317"/>
      <c r="G238" s="316"/>
      <c r="H238" s="318"/>
      <c r="I238" s="286"/>
      <c r="J238" s="38"/>
      <c r="K238" s="22"/>
      <c r="L238" s="13"/>
    </row>
    <row r="239" spans="1:12" x14ac:dyDescent="0.2">
      <c r="A239" s="285"/>
      <c r="B239" s="353"/>
      <c r="C239" s="59"/>
      <c r="D239" s="59"/>
      <c r="E239" s="13"/>
      <c r="F239" s="317"/>
      <c r="G239" s="316"/>
      <c r="H239" s="318"/>
      <c r="I239" s="286"/>
      <c r="J239" s="38"/>
      <c r="K239" s="22"/>
      <c r="L239" s="13"/>
    </row>
    <row r="240" spans="1:12" x14ac:dyDescent="0.2">
      <c r="A240" s="285"/>
      <c r="B240" s="353"/>
      <c r="C240" s="59"/>
      <c r="D240" s="59"/>
      <c r="E240" s="13"/>
      <c r="F240" s="317"/>
      <c r="G240" s="316"/>
      <c r="H240" s="318"/>
      <c r="I240" s="286"/>
      <c r="J240" s="38"/>
      <c r="K240" s="22"/>
      <c r="L240" s="13"/>
    </row>
    <row r="241" spans="1:12" x14ac:dyDescent="0.2">
      <c r="A241" s="285"/>
      <c r="B241" s="353"/>
      <c r="C241" s="59"/>
      <c r="D241" s="59"/>
      <c r="E241" s="13"/>
      <c r="F241" s="317"/>
      <c r="G241" s="316"/>
      <c r="H241" s="318"/>
      <c r="I241" s="286"/>
      <c r="J241" s="38"/>
      <c r="K241" s="22"/>
      <c r="L241" s="13"/>
    </row>
    <row r="242" spans="1:12" ht="13.5" thickBot="1" x14ac:dyDescent="0.25">
      <c r="A242" s="285"/>
      <c r="B242" s="353"/>
      <c r="C242" s="59"/>
      <c r="D242" s="59"/>
      <c r="E242" s="13"/>
      <c r="F242" s="317"/>
      <c r="G242" s="316"/>
      <c r="H242" s="315"/>
      <c r="I242" s="286"/>
      <c r="J242" s="38"/>
      <c r="K242" s="22"/>
      <c r="L242" s="13"/>
    </row>
    <row r="243" spans="1:12" ht="13.5" thickBot="1" x14ac:dyDescent="0.25">
      <c r="A243" s="300"/>
      <c r="B243" s="354"/>
      <c r="C243" s="299"/>
      <c r="D243" s="299"/>
      <c r="E243" s="294"/>
      <c r="F243" s="314"/>
      <c r="G243" s="313" t="s">
        <v>29</v>
      </c>
      <c r="H243" s="312" t="s">
        <v>289</v>
      </c>
      <c r="I243" s="311"/>
      <c r="J243" s="337"/>
      <c r="K243" s="22"/>
      <c r="L243" s="294"/>
    </row>
    <row r="244" spans="1:12" x14ac:dyDescent="0.2">
      <c r="A244" s="300"/>
      <c r="B244" s="637" t="s">
        <v>287</v>
      </c>
      <c r="C244" s="638"/>
      <c r="D244" s="638"/>
      <c r="E244" s="638"/>
      <c r="F244" s="638"/>
      <c r="G244" s="310">
        <f>SUMIF(I7:I236,"*60225*",G7:G236)</f>
        <v>298740.42999999988</v>
      </c>
      <c r="H244" s="373">
        <v>148527.49</v>
      </c>
      <c r="I244" s="309"/>
      <c r="J244" s="309"/>
      <c r="K244" s="22"/>
      <c r="L244" s="294"/>
    </row>
    <row r="245" spans="1:12" ht="13.5" thickBot="1" x14ac:dyDescent="0.25">
      <c r="A245" s="300"/>
      <c r="B245" s="639" t="s">
        <v>286</v>
      </c>
      <c r="C245" s="640"/>
      <c r="D245" s="640"/>
      <c r="E245" s="640"/>
      <c r="F245" s="640"/>
      <c r="G245" s="308">
        <f>SUMIF(I7:I236,"*61000*",G7:G236)</f>
        <v>411629.54000000004</v>
      </c>
      <c r="H245" s="307">
        <v>272716.79999999999</v>
      </c>
      <c r="I245" s="306"/>
      <c r="J245" s="306"/>
      <c r="K245" s="22"/>
      <c r="L245" s="294"/>
    </row>
    <row r="246" spans="1:12" ht="13.5" thickBot="1" x14ac:dyDescent="0.25">
      <c r="A246" s="300"/>
      <c r="B246" s="635" t="s">
        <v>29</v>
      </c>
      <c r="C246" s="636"/>
      <c r="D246" s="636"/>
      <c r="E246" s="636"/>
      <c r="F246" s="636"/>
      <c r="G246" s="305">
        <f>SUM(G244:G245)</f>
        <v>710369.97</v>
      </c>
      <c r="H246" s="304">
        <f>SUM(H244:H245)</f>
        <v>421244.29</v>
      </c>
      <c r="I246" s="303"/>
      <c r="J246" s="50"/>
      <c r="K246" s="22"/>
      <c r="L246" s="294"/>
    </row>
    <row r="247" spans="1:12" x14ac:dyDescent="0.2">
      <c r="A247" s="300"/>
      <c r="B247" s="354"/>
      <c r="C247" s="299"/>
      <c r="D247" s="299"/>
      <c r="E247" s="294"/>
      <c r="F247" s="298"/>
      <c r="G247" s="294"/>
      <c r="H247" s="302"/>
      <c r="I247" s="296"/>
      <c r="J247" s="50"/>
      <c r="K247" s="295"/>
      <c r="L247" s="294"/>
    </row>
    <row r="248" spans="1:12" x14ac:dyDescent="0.2">
      <c r="A248" s="300"/>
      <c r="B248" s="354"/>
      <c r="C248" s="299"/>
      <c r="D248" s="299"/>
      <c r="E248" s="294"/>
      <c r="F248" s="298"/>
      <c r="G248" s="294"/>
      <c r="H248" s="565"/>
      <c r="I248" s="296"/>
      <c r="J248" s="50"/>
      <c r="K248" s="295"/>
      <c r="L248" s="294"/>
    </row>
    <row r="249" spans="1:12" x14ac:dyDescent="0.2">
      <c r="A249" s="300"/>
      <c r="B249" s="354"/>
      <c r="C249" s="299"/>
      <c r="D249" s="299"/>
      <c r="E249" s="294"/>
      <c r="F249" s="298"/>
      <c r="G249" s="294"/>
      <c r="H249" s="301"/>
      <c r="I249" s="296"/>
      <c r="J249" s="50"/>
      <c r="K249" s="295"/>
      <c r="L249" s="294"/>
    </row>
    <row r="250" spans="1:12" x14ac:dyDescent="0.2">
      <c r="A250" s="300"/>
      <c r="B250" s="354"/>
      <c r="C250" s="299"/>
      <c r="D250" s="299"/>
      <c r="E250" s="294"/>
      <c r="F250" s="298"/>
      <c r="G250" s="294"/>
      <c r="H250" s="301"/>
      <c r="I250" s="296"/>
      <c r="J250" s="50"/>
      <c r="K250" s="295"/>
      <c r="L250" s="294"/>
    </row>
    <row r="251" spans="1:12" x14ac:dyDescent="0.2">
      <c r="A251" s="300"/>
      <c r="B251" s="354"/>
      <c r="C251" s="299"/>
      <c r="D251" s="299"/>
      <c r="E251" s="294"/>
      <c r="F251" s="298"/>
      <c r="G251" s="294"/>
      <c r="H251" s="297"/>
      <c r="I251" s="296"/>
      <c r="J251" s="50"/>
      <c r="K251" s="295"/>
      <c r="L251" s="294"/>
    </row>
    <row r="252" spans="1:12" x14ac:dyDescent="0.2">
      <c r="A252" s="300"/>
      <c r="B252" s="354"/>
      <c r="C252" s="299"/>
      <c r="D252" s="299"/>
      <c r="E252" s="294"/>
      <c r="F252" s="298"/>
      <c r="G252" s="294"/>
      <c r="H252" s="297"/>
      <c r="I252" s="296"/>
      <c r="J252" s="50"/>
      <c r="K252" s="295"/>
      <c r="L252" s="294"/>
    </row>
    <row r="260" spans="9:9" x14ac:dyDescent="0.2">
      <c r="I260" s="293"/>
    </row>
  </sheetData>
  <mergeCells count="128">
    <mergeCell ref="K5:K6"/>
    <mergeCell ref="J5:J6"/>
    <mergeCell ref="K7:K12"/>
    <mergeCell ref="K13:K14"/>
    <mergeCell ref="K16:K21"/>
    <mergeCell ref="J16:J21"/>
    <mergeCell ref="J212:J213"/>
    <mergeCell ref="K212:K213"/>
    <mergeCell ref="J136:J137"/>
    <mergeCell ref="J199:J204"/>
    <mergeCell ref="K89:K99"/>
    <mergeCell ref="K22:K28"/>
    <mergeCell ref="J61:J63"/>
    <mergeCell ref="J29:J30"/>
    <mergeCell ref="K32:K37"/>
    <mergeCell ref="J109:J112"/>
    <mergeCell ref="J22:J28"/>
    <mergeCell ref="K48:K49"/>
    <mergeCell ref="K39:K41"/>
    <mergeCell ref="A1:I1"/>
    <mergeCell ref="A4:B4"/>
    <mergeCell ref="B5:D5"/>
    <mergeCell ref="I5:I6"/>
    <mergeCell ref="A2:I2"/>
    <mergeCell ref="H5:H6"/>
    <mergeCell ref="H29:H31"/>
    <mergeCell ref="H107:H108"/>
    <mergeCell ref="J86:J88"/>
    <mergeCell ref="H86:H105"/>
    <mergeCell ref="J89:J99"/>
    <mergeCell ref="J100:J105"/>
    <mergeCell ref="H7:H12"/>
    <mergeCell ref="J7:J12"/>
    <mergeCell ref="H82:H83"/>
    <mergeCell ref="H13:H14"/>
    <mergeCell ref="H16:H21"/>
    <mergeCell ref="H64:H68"/>
    <mergeCell ref="H70:H74"/>
    <mergeCell ref="J70:J74"/>
    <mergeCell ref="K232:K233"/>
    <mergeCell ref="K197:K198"/>
    <mergeCell ref="K136:K137"/>
    <mergeCell ref="K138:K140"/>
    <mergeCell ref="K199:K204"/>
    <mergeCell ref="K206:K207"/>
    <mergeCell ref="K226:K229"/>
    <mergeCell ref="K171:K173"/>
    <mergeCell ref="K179:K182"/>
    <mergeCell ref="K177:K178"/>
    <mergeCell ref="K189:K190"/>
    <mergeCell ref="K186:K188"/>
    <mergeCell ref="K193:K194"/>
    <mergeCell ref="K217:K218"/>
    <mergeCell ref="H22:H28"/>
    <mergeCell ref="B246:F246"/>
    <mergeCell ref="B244:F244"/>
    <mergeCell ref="B245:F245"/>
    <mergeCell ref="G138:G140"/>
    <mergeCell ref="H232:H233"/>
    <mergeCell ref="G142:G145"/>
    <mergeCell ref="H212:H213"/>
    <mergeCell ref="H199:H204"/>
    <mergeCell ref="H150:H152"/>
    <mergeCell ref="H222:H223"/>
    <mergeCell ref="H174:H192"/>
    <mergeCell ref="H217:H218"/>
    <mergeCell ref="H234:H236"/>
    <mergeCell ref="H32:H37"/>
    <mergeCell ref="H77:H78"/>
    <mergeCell ref="K82:K84"/>
    <mergeCell ref="K126:K127"/>
    <mergeCell ref="K117:K118"/>
    <mergeCell ref="J117:J118"/>
    <mergeCell ref="J126:J127"/>
    <mergeCell ref="K109:K112"/>
    <mergeCell ref="K29:K30"/>
    <mergeCell ref="H126:H127"/>
    <mergeCell ref="K70:K74"/>
    <mergeCell ref="J64:J67"/>
    <mergeCell ref="K64:K67"/>
    <mergeCell ref="H117:H118"/>
    <mergeCell ref="J122:J123"/>
    <mergeCell ref="K122:K123"/>
    <mergeCell ref="J32:J37"/>
    <mergeCell ref="K107:K108"/>
    <mergeCell ref="J107:J108"/>
    <mergeCell ref="K55:K57"/>
    <mergeCell ref="K58:K60"/>
    <mergeCell ref="K61:K63"/>
    <mergeCell ref="K86:K88"/>
    <mergeCell ref="K100:K105"/>
    <mergeCell ref="K76:K78"/>
    <mergeCell ref="K45:K46"/>
    <mergeCell ref="K50:K51"/>
    <mergeCell ref="K52:K54"/>
    <mergeCell ref="J82:J84"/>
    <mergeCell ref="H122:H123"/>
    <mergeCell ref="H136:H137"/>
    <mergeCell ref="J138:J146"/>
    <mergeCell ref="H110:H112"/>
    <mergeCell ref="H193:H194"/>
    <mergeCell ref="H138:H146"/>
    <mergeCell ref="J55:J57"/>
    <mergeCell ref="K42:K43"/>
    <mergeCell ref="H39:H63"/>
    <mergeCell ref="J226:J229"/>
    <mergeCell ref="H226:H230"/>
    <mergeCell ref="H154:H173"/>
    <mergeCell ref="J206:J207"/>
    <mergeCell ref="H206:H207"/>
    <mergeCell ref="H219:H220"/>
    <mergeCell ref="H224:H225"/>
    <mergeCell ref="K154:K155"/>
    <mergeCell ref="J154:J155"/>
    <mergeCell ref="K156:K160"/>
    <mergeCell ref="J156:J160"/>
    <mergeCell ref="K162:K163"/>
    <mergeCell ref="J162:J163"/>
    <mergeCell ref="K166:K168"/>
    <mergeCell ref="J166:J168"/>
    <mergeCell ref="K169:K170"/>
    <mergeCell ref="J169:J170"/>
    <mergeCell ref="J171:J173"/>
    <mergeCell ref="J179:J182"/>
    <mergeCell ref="J193:J194"/>
    <mergeCell ref="J177:J178"/>
    <mergeCell ref="J189:J190"/>
    <mergeCell ref="J186:J188"/>
  </mergeCells>
  <pageMargins left="0.39370078740157483" right="0.15748031496062992" top="0.51181102362204722" bottom="0.31496062992125984" header="0.31496062992125984" footer="0.31496062992125984"/>
  <pageSetup paperSize="9" scale="35" fitToHeight="2" orientation="portrait" r:id="rId1"/>
  <headerFooter alignWithMargins="0">
    <oddHeader>&amp;A</oddHeader>
    <oddFooter>Stran &amp;P od &amp;N</oddFooter>
  </headerFooter>
  <rowBreaks count="2" manualBreakCount="2">
    <brk id="105" max="9" man="1"/>
    <brk id="204" max="9" man="1"/>
  </rowBreaks>
  <ignoredErrors>
    <ignoredError sqref="G195 G12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2</vt:i4>
      </vt:variant>
      <vt:variant>
        <vt:lpstr>Imenovani obsegi</vt:lpstr>
      </vt:variant>
      <vt:variant>
        <vt:i4>2</vt:i4>
      </vt:variant>
    </vt:vector>
  </HeadingPairs>
  <TitlesOfParts>
    <vt:vector size="4" baseType="lpstr">
      <vt:lpstr>NAČRT RAZPOLAGANJA 2017 IN 2018</vt:lpstr>
      <vt:lpstr>NAČRT PRIDOBIVANJA 2017 IN 2018</vt:lpstr>
      <vt:lpstr>'NAČRT PRIDOBIVANJA 2017 IN 2018'!Področje_tiskanja</vt:lpstr>
      <vt:lpstr>'NAČRT RAZPOLAGANJA 2017 IN 2018'!Področje_tiskanja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Jasna Kavčič</dc:creator>
  <cp:lastModifiedBy>Maček MARJETA</cp:lastModifiedBy>
  <cp:lastPrinted>2018-06-01T09:41:15Z</cp:lastPrinted>
  <dcterms:created xsi:type="dcterms:W3CDTF">2010-12-07T12:38:59Z</dcterms:created>
  <dcterms:modified xsi:type="dcterms:W3CDTF">2018-06-01T09:41:20Z</dcterms:modified>
</cp:coreProperties>
</file>