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tomazr\Razno\Letni načrt\Letni načrt 2021 in 2022\Realizacija 2021\"/>
    </mc:Choice>
  </mc:AlternateContent>
  <xr:revisionPtr revIDLastSave="0" documentId="13_ncr:1_{83BDBF6C-A076-43CA-B032-CB23FF22C68C}" xr6:coauthVersionLast="36" xr6:coauthVersionMax="45" xr10:uidLastSave="{00000000-0000-0000-0000-000000000000}"/>
  <bookViews>
    <workbookView xWindow="0" yWindow="0" windowWidth="28800" windowHeight="18000" tabRatio="661" xr2:uid="{00000000-000D-0000-FFFF-FFFF00000000}"/>
  </bookViews>
  <sheets>
    <sheet name="NAČRT RAZPOLAGANJA 2021-22" sheetId="5" r:id="rId1"/>
    <sheet name="NAČRT PRIDOBIVANJA 2021-22" sheetId="4" r:id="rId2"/>
  </sheets>
  <definedNames>
    <definedName name="KCena">'NAČRT PRIDOBIVANJA 2021-22'!$H$6:$H$216</definedName>
    <definedName name="KCena2">'NAČRT PRIDOBIVANJA 2021-22'!$H$6:$H$227</definedName>
    <definedName name="_xlnm.Print_Area" localSheetId="1">'NAČRT PRIDOBIVANJA 2021-22'!$A$1:$K$240</definedName>
    <definedName name="_xlnm.Print_Area" localSheetId="0">'NAČRT RAZPOLAGANJA 2021-22'!$A$1:$I$206</definedName>
    <definedName name="Pogoj2">'NAČRT PRIDOBIVANJA 2021-22'!$L$6:$L$227</definedName>
    <definedName name="PP">'NAČRT PRIDOBIVANJA 2021-22'!$J$6:$J$227</definedName>
  </definedNames>
  <calcPr calcId="191029"/>
</workbook>
</file>

<file path=xl/calcChain.xml><?xml version="1.0" encoding="utf-8"?>
<calcChain xmlns="http://schemas.openxmlformats.org/spreadsheetml/2006/main">
  <c r="H195" i="5" l="1"/>
  <c r="H194" i="5"/>
  <c r="H193" i="5"/>
  <c r="H192" i="5"/>
  <c r="G195" i="5"/>
  <c r="G194" i="5"/>
  <c r="G193" i="5"/>
  <c r="G192" i="5"/>
  <c r="H191" i="5"/>
  <c r="G191" i="5"/>
  <c r="H144" i="5"/>
  <c r="G173" i="5"/>
  <c r="H154" i="5"/>
  <c r="H162" i="5"/>
  <c r="G162" i="5" l="1"/>
  <c r="F183" i="5"/>
  <c r="F182" i="5"/>
  <c r="F181" i="5"/>
  <c r="F180" i="5"/>
  <c r="H184" i="5"/>
  <c r="G184" i="5"/>
  <c r="H175" i="5"/>
  <c r="H187" i="5" s="1"/>
  <c r="G175" i="5"/>
  <c r="F168" i="5"/>
  <c r="F169" i="5"/>
  <c r="F170" i="5"/>
  <c r="F171" i="5"/>
  <c r="F172" i="5"/>
  <c r="F174" i="5"/>
  <c r="F167" i="5"/>
  <c r="B169" i="5"/>
  <c r="I234" i="4"/>
  <c r="I233" i="4"/>
  <c r="H234" i="4"/>
  <c r="H233" i="4"/>
  <c r="H217" i="4"/>
  <c r="H228" i="4"/>
  <c r="G228" i="4"/>
  <c r="F224" i="4"/>
  <c r="F225" i="4"/>
  <c r="F226" i="4"/>
  <c r="F227" i="4"/>
  <c r="F223" i="4"/>
  <c r="H235" i="4" l="1"/>
  <c r="I235" i="4"/>
  <c r="F195" i="5" l="1"/>
  <c r="F161" i="5"/>
  <c r="F160" i="5"/>
  <c r="F153" i="5"/>
  <c r="G152" i="5"/>
  <c r="G151" i="5"/>
  <c r="F150" i="5"/>
  <c r="F149" i="5"/>
  <c r="G143" i="5"/>
  <c r="B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B69" i="5"/>
  <c r="G68" i="5"/>
  <c r="B68" i="5"/>
  <c r="G67" i="5"/>
  <c r="G66" i="5"/>
  <c r="G65" i="5"/>
  <c r="G64" i="5"/>
  <c r="G63" i="5"/>
  <c r="G62" i="5"/>
  <c r="G61" i="5"/>
  <c r="G60" i="5"/>
  <c r="F59" i="5"/>
  <c r="G58" i="5"/>
  <c r="G57" i="5"/>
  <c r="F56" i="5"/>
  <c r="F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F26" i="5"/>
  <c r="F25" i="5"/>
  <c r="F24" i="5"/>
  <c r="G23" i="5"/>
  <c r="G22" i="5"/>
  <c r="G21" i="5"/>
  <c r="G20" i="5"/>
  <c r="G19" i="5"/>
  <c r="G18" i="5"/>
  <c r="G17" i="5"/>
  <c r="G16" i="5"/>
  <c r="G15" i="5"/>
  <c r="G14" i="5"/>
  <c r="G13" i="5"/>
  <c r="F193" i="5" s="1"/>
  <c r="G12" i="5"/>
  <c r="G11" i="5"/>
  <c r="G10" i="5"/>
  <c r="G9" i="5"/>
  <c r="G8" i="5"/>
  <c r="G7" i="5"/>
  <c r="G6" i="5"/>
  <c r="G154" i="5" l="1"/>
  <c r="G144" i="5"/>
  <c r="G187" i="5" s="1"/>
  <c r="F192" i="5"/>
  <c r="F194" i="5"/>
  <c r="F191" i="5" l="1"/>
  <c r="G87" i="4"/>
  <c r="G190" i="4" l="1"/>
  <c r="F195" i="4" l="1"/>
  <c r="F194" i="4"/>
  <c r="G51" i="4"/>
  <c r="G52" i="4"/>
  <c r="G154" i="4"/>
  <c r="G76" i="4"/>
  <c r="G75" i="4"/>
  <c r="G74" i="4"/>
  <c r="G211" i="4" l="1"/>
  <c r="G50" i="4"/>
  <c r="G113" i="4" l="1"/>
  <c r="G83" i="4"/>
  <c r="G82" i="4"/>
  <c r="G213" i="4"/>
  <c r="G215" i="4"/>
  <c r="G214" i="4"/>
  <c r="G97" i="4" l="1"/>
  <c r="G189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44" i="4" l="1"/>
  <c r="G43" i="4"/>
  <c r="G42" i="4" l="1"/>
  <c r="G49" i="4"/>
  <c r="G39" i="4"/>
  <c r="G45" i="4"/>
  <c r="G46" i="4"/>
  <c r="G47" i="4"/>
  <c r="G40" i="4"/>
  <c r="G41" i="4"/>
  <c r="G48" i="4"/>
  <c r="G38" i="4"/>
  <c r="G37" i="4"/>
  <c r="G188" i="4" l="1"/>
  <c r="G187" i="4"/>
  <c r="G186" i="4"/>
  <c r="G210" i="4" l="1"/>
  <c r="G209" i="4"/>
  <c r="G53" i="4"/>
  <c r="G54" i="4"/>
  <c r="G73" i="4"/>
  <c r="G105" i="4" l="1"/>
  <c r="G104" i="4"/>
  <c r="G103" i="4"/>
  <c r="G95" i="4"/>
  <c r="G96" i="4"/>
  <c r="G98" i="4"/>
  <c r="G99" i="4"/>
  <c r="G100" i="4"/>
  <c r="G101" i="4"/>
  <c r="G102" i="4"/>
  <c r="G106" i="4"/>
  <c r="G107" i="4"/>
  <c r="G108" i="4"/>
  <c r="G109" i="4"/>
  <c r="G110" i="4"/>
  <c r="G111" i="4"/>
  <c r="G112" i="4"/>
  <c r="G94" i="4"/>
  <c r="G91" i="4" l="1"/>
  <c r="G89" i="4"/>
  <c r="G90" i="4"/>
  <c r="G88" i="4"/>
  <c r="G134" i="4" l="1"/>
  <c r="G135" i="4"/>
  <c r="G136" i="4"/>
  <c r="G137" i="4"/>
  <c r="G138" i="4"/>
  <c r="G139" i="4"/>
  <c r="G140" i="4"/>
  <c r="G141" i="4"/>
  <c r="G216" i="4"/>
  <c r="G84" i="4" l="1"/>
  <c r="G85" i="4"/>
  <c r="G70" i="4"/>
  <c r="G71" i="4"/>
  <c r="G212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3" i="4"/>
  <c r="G192" i="4"/>
  <c r="G191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B155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F93" i="4"/>
  <c r="G92" i="4"/>
  <c r="G86" i="4"/>
  <c r="G81" i="4"/>
  <c r="G80" i="4"/>
  <c r="G79" i="4"/>
  <c r="G78" i="4"/>
  <c r="G72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6" i="4"/>
  <c r="G234" i="4" l="1"/>
  <c r="G233" i="4"/>
  <c r="G217" i="4"/>
  <c r="G235" i="4" l="1"/>
</calcChain>
</file>

<file path=xl/sharedStrings.xml><?xml version="1.0" encoding="utf-8"?>
<sst xmlns="http://schemas.openxmlformats.org/spreadsheetml/2006/main" count="1702" uniqueCount="641">
  <si>
    <t>1. ZEMLJIŠČA</t>
  </si>
  <si>
    <t>LOKACIJA</t>
  </si>
  <si>
    <t>NAMENSKA RABA</t>
  </si>
  <si>
    <t>OPOMBE</t>
  </si>
  <si>
    <t>kmetijsko</t>
  </si>
  <si>
    <t>stavbno</t>
  </si>
  <si>
    <t>gozd</t>
  </si>
  <si>
    <t>2. STANOVANJA</t>
  </si>
  <si>
    <t>OPIS</t>
  </si>
  <si>
    <t>PARCELNA ŠTEVILKA</t>
  </si>
  <si>
    <t>IZMERA (m²)</t>
  </si>
  <si>
    <t>EKONOMSKA UTEMELJENOST</t>
  </si>
  <si>
    <t>Nepremičnina predstavlja funkcionalno zemljišče.</t>
  </si>
  <si>
    <t>ID STAVBE / PROSTORA</t>
  </si>
  <si>
    <t>Nepremičnina ne služi javnemu interesu.</t>
  </si>
  <si>
    <t>N.P. - neposredna pogodba</t>
  </si>
  <si>
    <t>J.D. - javna dražba</t>
  </si>
  <si>
    <t>JD - javno dobro</t>
  </si>
  <si>
    <t>SKUPAJ</t>
  </si>
  <si>
    <t>LEGENDA</t>
  </si>
  <si>
    <t>2141 - Podljubelj</t>
  </si>
  <si>
    <t>2142 - Lom pod Storžičem</t>
  </si>
  <si>
    <t>2143 - Tržič</t>
  </si>
  <si>
    <t>2144 - Bistrica</t>
  </si>
  <si>
    <t>2145 - Leše</t>
  </si>
  <si>
    <t>2146 - Kovor</t>
  </si>
  <si>
    <t>2147 - Križe</t>
  </si>
  <si>
    <t>2149 - Žiganja vas</t>
  </si>
  <si>
    <t>2150 - Zvirče</t>
  </si>
  <si>
    <t>KATASTRSKA OBČINA</t>
  </si>
  <si>
    <t>377/8</t>
  </si>
  <si>
    <t>J.Z.P. - javno zbiranje ponudb</t>
  </si>
  <si>
    <t>Nepremičnina ne služi javnemu interesu. Nepremičnina predstavlja funkcionalno zemljišče k stanovanjskemu objektu.</t>
  </si>
  <si>
    <t>460/19</t>
  </si>
  <si>
    <t>STAVBNO</t>
  </si>
  <si>
    <t>KMETIJSKO</t>
  </si>
  <si>
    <t>STANOVANJA</t>
  </si>
  <si>
    <t>POSLOVNI PROSTORI</t>
  </si>
  <si>
    <t>2148 - Senično</t>
  </si>
  <si>
    <t>S</t>
  </si>
  <si>
    <t>K</t>
  </si>
  <si>
    <t>F</t>
  </si>
  <si>
    <t>P</t>
  </si>
  <si>
    <t>628/9</t>
  </si>
  <si>
    <t>244/18</t>
  </si>
  <si>
    <t>307/3</t>
  </si>
  <si>
    <t>stavbno - PC</t>
  </si>
  <si>
    <t>847/7</t>
  </si>
  <si>
    <t>847/3</t>
  </si>
  <si>
    <t>gozd, stavbno</t>
  </si>
  <si>
    <t>kmetijsko, gozd</t>
  </si>
  <si>
    <t>Nepremičnina ne služi javnemu interesu. Nepremičnina predstavlja funkcionalno zemljišče</t>
  </si>
  <si>
    <t>stavbno - CU</t>
  </si>
  <si>
    <t>3-sobno stanovanje</t>
  </si>
  <si>
    <t>Partizanska ulica 4</t>
  </si>
  <si>
    <t>183/23</t>
  </si>
  <si>
    <t>183/24</t>
  </si>
  <si>
    <t>183/25</t>
  </si>
  <si>
    <t>183/26</t>
  </si>
  <si>
    <t>183/27</t>
  </si>
  <si>
    <t>Skakalnice Sebenje</t>
  </si>
  <si>
    <t>108/47</t>
  </si>
  <si>
    <t>965/2</t>
  </si>
  <si>
    <t>Menjava za del parc. št. 202/16 (202/30) k.o. Podljubelj</t>
  </si>
  <si>
    <t>stavbno - A</t>
  </si>
  <si>
    <t>966/3</t>
  </si>
  <si>
    <t>Menjava za del parc. št. 794/42 (794/112) in 794/46 (794/113, 794/114) k.o. Podljubelj</t>
  </si>
  <si>
    <t>610/15</t>
  </si>
  <si>
    <t>Na nepremičnini stoji transformatorska postaja ZD Tržič</t>
  </si>
  <si>
    <t>Menjava za parc. št. 534/15 k.o. Križe. Nepremičnina ne služi javnemu interesu. Nepremičnina predstavlja funkcionalno zemljišče k stanovanjskemu objektu.</t>
  </si>
  <si>
    <t>383/12</t>
  </si>
  <si>
    <t>383/13</t>
  </si>
  <si>
    <t>384/12</t>
  </si>
  <si>
    <t>384/13</t>
  </si>
  <si>
    <t>Nepremičnine ne služijo javnemu interesu. Nepremičnine predstavljajo funkcionalno zemljišče k stanovanjskemu objektu.</t>
  </si>
  <si>
    <t>Nepremičnine ne služijo javnemu interesu. Občina nepremičnin ne potrebuje za opravljanje svojih nalog.</t>
  </si>
  <si>
    <t>Nepremičnini ne služita javnemu interesu. Nepremičnini predstavljata funkcionalno zemljišče k stanovanjskemu objektu.</t>
  </si>
  <si>
    <t>Stanovanje je zasedeno. Stanovanje se prodaja na podlagi vloge najemnika.</t>
  </si>
  <si>
    <t>739/10</t>
  </si>
  <si>
    <t>739/11</t>
  </si>
  <si>
    <t>739/12</t>
  </si>
  <si>
    <t>739/13</t>
  </si>
  <si>
    <t>739/14</t>
  </si>
  <si>
    <t>739/15</t>
  </si>
  <si>
    <t>739/16</t>
  </si>
  <si>
    <t>739/17</t>
  </si>
  <si>
    <t>739/18</t>
  </si>
  <si>
    <t>533/15</t>
  </si>
  <si>
    <t>533/16</t>
  </si>
  <si>
    <t>533/17</t>
  </si>
  <si>
    <t>542/19</t>
  </si>
  <si>
    <t>856/6</t>
  </si>
  <si>
    <t>579/47</t>
  </si>
  <si>
    <t>579/48</t>
  </si>
  <si>
    <t>579/49</t>
  </si>
  <si>
    <t>837/13</t>
  </si>
  <si>
    <t>Nepremičnini ne služita javnemu interesu. Nepremičnini predstavljata kmetijsko zemljišče.</t>
  </si>
  <si>
    <t>857/2</t>
  </si>
  <si>
    <t>857/3</t>
  </si>
  <si>
    <t>857/4</t>
  </si>
  <si>
    <t>857/5</t>
  </si>
  <si>
    <t>857/6</t>
  </si>
  <si>
    <t>Nepremičnina ne služi javnemu interesu. Nepremičnina predstavlja pripadajoče zemljišče v stanovanjskemu objektu.</t>
  </si>
  <si>
    <t>Nepremičnini ne služita javnemu interesu. Nepremičnini predstavljata pripadajoče zemljišče v stanovanjskemu objektu.</t>
  </si>
  <si>
    <t>Nepremičnina ne služi javnemu interesu. Nepremičnina predstavlja pripadajoče zemljišče v stanovanjskemu objektu. Menjava za parc. št. 48/3 k.o. Senično</t>
  </si>
  <si>
    <t>Nepremičnine ne služijo javnemu interesu. Nepremičnine predstavljajo pripadajoče zemljišče stanovanjskega objekta.</t>
  </si>
  <si>
    <t>Nepremičnine ne služijo javnemu interesu. Nepremičnine predstavljajo funkcionalno zemljišče. Menjava za del parc. št. 15/4 (15/9) k.o. Kovor</t>
  </si>
  <si>
    <t>837/8</t>
  </si>
  <si>
    <t>837/9</t>
  </si>
  <si>
    <t>837/10</t>
  </si>
  <si>
    <t>837/11</t>
  </si>
  <si>
    <t>837/12</t>
  </si>
  <si>
    <t>837/14</t>
  </si>
  <si>
    <t>837/15</t>
  </si>
  <si>
    <t>837/16</t>
  </si>
  <si>
    <t>stavbno, kmetijsko</t>
  </si>
  <si>
    <t>837/17</t>
  </si>
  <si>
    <t>837/18</t>
  </si>
  <si>
    <t>837/19</t>
  </si>
  <si>
    <t>837/20</t>
  </si>
  <si>
    <t>579/41</t>
  </si>
  <si>
    <t>579/43</t>
  </si>
  <si>
    <t>579/50</t>
  </si>
  <si>
    <t>579/63</t>
  </si>
  <si>
    <t>579/54</t>
  </si>
  <si>
    <t>579/55</t>
  </si>
  <si>
    <t>579/56</t>
  </si>
  <si>
    <t>579/62</t>
  </si>
  <si>
    <t>579/57</t>
  </si>
  <si>
    <t>579/58</t>
  </si>
  <si>
    <t>579/59</t>
  </si>
  <si>
    <t>579/60</t>
  </si>
  <si>
    <t>579/61</t>
  </si>
  <si>
    <t>579/65</t>
  </si>
  <si>
    <t>579/66</t>
  </si>
  <si>
    <t>579/67</t>
  </si>
  <si>
    <t>579/68</t>
  </si>
  <si>
    <t>579/69</t>
  </si>
  <si>
    <t>579/70</t>
  </si>
  <si>
    <t>579/71</t>
  </si>
  <si>
    <t>579/72</t>
  </si>
  <si>
    <t>579/74</t>
  </si>
  <si>
    <t>868/1</t>
  </si>
  <si>
    <t>247/5</t>
  </si>
  <si>
    <t xml:space="preserve">Nepremičnina predstavlja pripadajoče zemljišče večstanovanjske stavbe. </t>
  </si>
  <si>
    <t>617/2</t>
  </si>
  <si>
    <t>Nepremičnine ne služijo javnemu interesu. Nepremičnine predstavljajo funkcionalna zemljišča k stanovanjskim objektom (Podvasca).</t>
  </si>
  <si>
    <t>Nepremičnine ne služijo javnemu interesu. Nepremičnine predstavljajo funkcionalna zemljišča k stanovanjskim objektom (Planinska pot)</t>
  </si>
  <si>
    <t>Na nepremičnini se nahaja rezervoar v zasebni lasti.</t>
  </si>
  <si>
    <t>3. POSLOVNI PROSTORI</t>
  </si>
  <si>
    <t>garsonjera</t>
  </si>
  <si>
    <t>PRORAČUNSKA POSTAVKA</t>
  </si>
  <si>
    <t>PARC. ŠT.</t>
  </si>
  <si>
    <t>IZMERA M²</t>
  </si>
  <si>
    <t>Po nepremičninah poteka kategorizirana občinska cesta LC 428 013 Podljubelj - Blejc -  Matizovec</t>
  </si>
  <si>
    <t>60225 - Odškodnine</t>
  </si>
  <si>
    <t>430/2</t>
  </si>
  <si>
    <t>791/12</t>
  </si>
  <si>
    <t>Po nepremičnini poteka kategorizirana občinska cesta JP 928 072 proti naselju Na skalah</t>
  </si>
  <si>
    <t>469/4</t>
  </si>
  <si>
    <t>Kupnina je bila poravnana že z odškodnino za služnost</t>
  </si>
  <si>
    <t>468/9</t>
  </si>
  <si>
    <t>467/2</t>
  </si>
  <si>
    <t>468/7</t>
  </si>
  <si>
    <t>469/2</t>
  </si>
  <si>
    <t>470/23</t>
  </si>
  <si>
    <t>stavbno - PC, A</t>
  </si>
  <si>
    <t>Križišče Podljubelj</t>
  </si>
  <si>
    <t>202/30</t>
  </si>
  <si>
    <t>Menjava za parc. št. 965/2 k.o. Podljubelj</t>
  </si>
  <si>
    <t>341/2</t>
  </si>
  <si>
    <t>Razširitev kategorizirane občinske ceste LC 428 01</t>
  </si>
  <si>
    <t>Po nepremičninah poteka kategorizirana občinska cesta JP 928 061 (Cesta na Reber)</t>
  </si>
  <si>
    <t>794/77</t>
  </si>
  <si>
    <t>794/80</t>
  </si>
  <si>
    <t>794/63</t>
  </si>
  <si>
    <t>Menjava za parc. št. 966/3 k.o. Podljubelj</t>
  </si>
  <si>
    <t>155/32</t>
  </si>
  <si>
    <t>Po nepremičninah poteka kategorizirana občinska cesta LC 428 042</t>
  </si>
  <si>
    <t>Menjava za parc. št. 984/5 in 984/9 k.o. Lom pod Storžičem</t>
  </si>
  <si>
    <t>155/33</t>
  </si>
  <si>
    <t>155/41</t>
  </si>
  <si>
    <t>408/8</t>
  </si>
  <si>
    <t>Menjava za parc. št. 630/172 k.o. Lom pod Storžičem</t>
  </si>
  <si>
    <t>408/15</t>
  </si>
  <si>
    <t>408/16</t>
  </si>
  <si>
    <t>408/17</t>
  </si>
  <si>
    <t>408/18</t>
  </si>
  <si>
    <t>408/19</t>
  </si>
  <si>
    <t>408/20</t>
  </si>
  <si>
    <t>408/23</t>
  </si>
  <si>
    <t>408/10</t>
  </si>
  <si>
    <t>408/12</t>
  </si>
  <si>
    <t>408/13</t>
  </si>
  <si>
    <t>981/12</t>
  </si>
  <si>
    <t>Po nepremičnini poteka kategorizirana občinska cesta LC 428 041</t>
  </si>
  <si>
    <t>del 981/17 (981/100)</t>
  </si>
  <si>
    <t>Po nepremičninah potekata kategorizirani občinski cesti LC 428 041 in JP 928 131</t>
  </si>
  <si>
    <t>del 206 (206/2)</t>
  </si>
  <si>
    <t>981/27</t>
  </si>
  <si>
    <t>58/2</t>
  </si>
  <si>
    <t>61000 - Nakup nep. in drugi odh.</t>
  </si>
  <si>
    <t>964/8</t>
  </si>
  <si>
    <t>Po nepremičnini poteka občinska kategorizirana cesta LC 428 031</t>
  </si>
  <si>
    <t>del 479</t>
  </si>
  <si>
    <t>Po nepremičninah poteka kategorizirana občinska cesta JP 928 202</t>
  </si>
  <si>
    <t>del 500</t>
  </si>
  <si>
    <t>del 490</t>
  </si>
  <si>
    <t>del 499/1</t>
  </si>
  <si>
    <t>690/5</t>
  </si>
  <si>
    <t>Nepremičnine v naravi predstavljajo kategorizirano občinsko cesto LC 428 141</t>
  </si>
  <si>
    <t>690/7</t>
  </si>
  <si>
    <t>kmetijsko, stavbno</t>
  </si>
  <si>
    <t>Na nepremičnini se nahaja balinišče v Bistrici</t>
  </si>
  <si>
    <t>Odkupi se 1/2 delež nepremičnine.</t>
  </si>
  <si>
    <t>Po nepremičnini poteka kategorizirana občinska cesta JP 928 493</t>
  </si>
  <si>
    <t>38/4</t>
  </si>
  <si>
    <t>Po nepremičnini poteka kategorizirana občinska cesta LC 348 071</t>
  </si>
  <si>
    <t>621/3</t>
  </si>
  <si>
    <t>427/5</t>
  </si>
  <si>
    <t>Po nepremičninah poteka pločnik Kovor - Zvirče</t>
  </si>
  <si>
    <t>Ocenjena vrednost = 21,10 EUR/m2 za stavbno in 10,05 EUR/m2 za kmetijsko zemljišče, pri čemer so lastniki zemljišč že dobili plačana nadomestila za služnost v različnih zneskih, ki se vštejejo v kupnino, kar je upoštevano (odšteto) pri orientacijski vrednosti.</t>
  </si>
  <si>
    <t>427/7</t>
  </si>
  <si>
    <t>427/9</t>
  </si>
  <si>
    <t>431/6</t>
  </si>
  <si>
    <t>431/4</t>
  </si>
  <si>
    <t>432/2</t>
  </si>
  <si>
    <t>433/2</t>
  </si>
  <si>
    <t>430/3</t>
  </si>
  <si>
    <t>Na nepremičnini se nahaja priključek nekategorizirane ceste na kategorizirano občinsko cesto LC 428 131</t>
  </si>
  <si>
    <t>663/2</t>
  </si>
  <si>
    <t xml:space="preserve">Po nepremičninah poteka kategorizirana občinska cesta LC 428 142 (Kovor - Brdo) </t>
  </si>
  <si>
    <t>654/2</t>
  </si>
  <si>
    <t>637/6</t>
  </si>
  <si>
    <t>637/7</t>
  </si>
  <si>
    <t>643/2</t>
  </si>
  <si>
    <t>639/2</t>
  </si>
  <si>
    <t>Občina je že solastnik v deležu do 14/4745</t>
  </si>
  <si>
    <t xml:space="preserve">Po nepremičnini poteka nekategorizirana  cesta </t>
  </si>
  <si>
    <t>stavbno - ZK</t>
  </si>
  <si>
    <t>Po nepremičnini poteka pločnik ob kategorizirani občinski cesti LC 428 051.</t>
  </si>
  <si>
    <t>S služnostno pogodbo plačano 50 m2, plača se razlika 3 m2</t>
  </si>
  <si>
    <t>572/12</t>
  </si>
  <si>
    <t>Po nepremičnini poteka kategorizirana občinska cesta LC 428 051.</t>
  </si>
  <si>
    <t>Že plačano s služnostno pogodbo.</t>
  </si>
  <si>
    <t>del 281/55</t>
  </si>
  <si>
    <t>Nepremičnine se pridobivajo za potrebe gradnje novega nogometnega igrišča v Križah</t>
  </si>
  <si>
    <t>281/56</t>
  </si>
  <si>
    <t>450/6</t>
  </si>
  <si>
    <t xml:space="preserve">Po nepremičnini poteka kategorizirana občinska cesta z oznako LC 428 141 Brezje-Hudo-Kovor-Križe </t>
  </si>
  <si>
    <t>721/8</t>
  </si>
  <si>
    <t>Po nepremičninah poteka kategorizirana občinska cesta JP 928 701</t>
  </si>
  <si>
    <t>742/2</t>
  </si>
  <si>
    <t>534/15</t>
  </si>
  <si>
    <t>Po nepremičnini poteka kategorizirana občinska cesta JP 928 511</t>
  </si>
  <si>
    <t>Menjava za parc. št. 533/15 k.o. Križe</t>
  </si>
  <si>
    <t>28/4</t>
  </si>
  <si>
    <t xml:space="preserve">Po nepremičninah potekajo kategorizirane občinske ceste JP 929 001, JP 928 826, JP 928 827 in nekategorizirani občinski cesti (Planinska pot) </t>
  </si>
  <si>
    <t>28/6</t>
  </si>
  <si>
    <t>29/2</t>
  </si>
  <si>
    <t>57/3</t>
  </si>
  <si>
    <t>66/2</t>
  </si>
  <si>
    <t>77/6</t>
  </si>
  <si>
    <t>77/8</t>
  </si>
  <si>
    <t>84/2</t>
  </si>
  <si>
    <t>91/5</t>
  </si>
  <si>
    <t>259/13</t>
  </si>
  <si>
    <t>kemtijsko</t>
  </si>
  <si>
    <t>Po nepremičninah poteka kategorizirana občinska cesta JP 928 835 in avtobusna postaja</t>
  </si>
  <si>
    <t>259/12</t>
  </si>
  <si>
    <t>260/8</t>
  </si>
  <si>
    <t>24/2</t>
  </si>
  <si>
    <t>Po nepremičninah potekata kategorizirani občinski cesti LC 428 051 in JP 928 701</t>
  </si>
  <si>
    <t>5/7</t>
  </si>
  <si>
    <t>Nepremičnine predstavljajo pokopališče z mrliškimi vežicami v Križah</t>
  </si>
  <si>
    <t>Brezplačen prenos lastništva nepremičnin iz Krajevne skupnosti Križe se izvede zaradi ureditve upravljanja s pokopališčem</t>
  </si>
  <si>
    <t>5/8</t>
  </si>
  <si>
    <t>5/9</t>
  </si>
  <si>
    <t>259/8</t>
  </si>
  <si>
    <t>259/9</t>
  </si>
  <si>
    <t>259/10</t>
  </si>
  <si>
    <t>260/5</t>
  </si>
  <si>
    <t>260/6</t>
  </si>
  <si>
    <t>262/4</t>
  </si>
  <si>
    <t>262/5</t>
  </si>
  <si>
    <t>55/5</t>
  </si>
  <si>
    <t>Po nepremičnini poteka kategorizirana občinska cesta LC 428 161 Senično - Sp. Vetrno</t>
  </si>
  <si>
    <t>55/7</t>
  </si>
  <si>
    <t>54/2</t>
  </si>
  <si>
    <t>463/9</t>
  </si>
  <si>
    <t>Po nepremičnini poteka kategorizirana občinska cesta JP 928 261</t>
  </si>
  <si>
    <t>463/10</t>
  </si>
  <si>
    <t>43/2</t>
  </si>
  <si>
    <t>Po nepremičninah poteka kategorizirana občinska cesta LC 428 161</t>
  </si>
  <si>
    <t>58/3</t>
  </si>
  <si>
    <t>58/4</t>
  </si>
  <si>
    <t>318/4</t>
  </si>
  <si>
    <t>Po nepremičnini poteka kategorizirana občinska cesta JP 928 251</t>
  </si>
  <si>
    <t>318/5</t>
  </si>
  <si>
    <t>43/3</t>
  </si>
  <si>
    <t>Po nepremičnini poteka kategorizirana občinska cesta JP 928 222</t>
  </si>
  <si>
    <t>49/1</t>
  </si>
  <si>
    <t>80/15</t>
  </si>
  <si>
    <t>Po nepremičnini poteka kategorizirana občinska cesta LC 428 161</t>
  </si>
  <si>
    <t>48/3</t>
  </si>
  <si>
    <t>Po nepremičnini poteka kategorizirana občinska cesta JP 928 223</t>
  </si>
  <si>
    <t>80/13</t>
  </si>
  <si>
    <t>861/44</t>
  </si>
  <si>
    <t>Po nepremičnini poteka kategorizirana občinska cesta JP 928 701.</t>
  </si>
  <si>
    <t>stavbno - BC</t>
  </si>
  <si>
    <t>417/1</t>
  </si>
  <si>
    <t xml:space="preserve">SKUPAJ </t>
  </si>
  <si>
    <t>Iz postavke 60225 - odškodnine</t>
  </si>
  <si>
    <t>Iz postavke 61000 - nakup nepremičnin in drugi odhodki v zvezi z nepremičninami</t>
  </si>
  <si>
    <t>381/4</t>
  </si>
  <si>
    <t>73/7</t>
  </si>
  <si>
    <t>Menjava za parc. št. 381/4 k.o. Zvirče</t>
  </si>
  <si>
    <t>984/10</t>
  </si>
  <si>
    <t>del 647</t>
  </si>
  <si>
    <t>195/18</t>
  </si>
  <si>
    <t>255/3</t>
  </si>
  <si>
    <t>269/9</t>
  </si>
  <si>
    <t>269/11</t>
  </si>
  <si>
    <t>285/1</t>
  </si>
  <si>
    <t>285/2</t>
  </si>
  <si>
    <t>286/1</t>
  </si>
  <si>
    <t>287/1</t>
  </si>
  <si>
    <t>287/2</t>
  </si>
  <si>
    <t>Retnje 36</t>
  </si>
  <si>
    <t>2147-35-3</t>
  </si>
  <si>
    <t>108/66</t>
  </si>
  <si>
    <t>108/68</t>
  </si>
  <si>
    <t>108/69</t>
  </si>
  <si>
    <t>794/84</t>
  </si>
  <si>
    <t>794/85</t>
  </si>
  <si>
    <t>794/87</t>
  </si>
  <si>
    <t>794/89</t>
  </si>
  <si>
    <t>794/93</t>
  </si>
  <si>
    <t>794/92</t>
  </si>
  <si>
    <t>794/98</t>
  </si>
  <si>
    <t>794/100</t>
  </si>
  <si>
    <t>794/104</t>
  </si>
  <si>
    <t>794/106</t>
  </si>
  <si>
    <t>794/101</t>
  </si>
  <si>
    <t>794/96</t>
  </si>
  <si>
    <t>794/105</t>
  </si>
  <si>
    <t>794/109</t>
  </si>
  <si>
    <t>794/110</t>
  </si>
  <si>
    <t>794/111</t>
  </si>
  <si>
    <t>794/114</t>
  </si>
  <si>
    <t>794/115</t>
  </si>
  <si>
    <t>794/116</t>
  </si>
  <si>
    <t>793/4</t>
  </si>
  <si>
    <t>796/2</t>
  </si>
  <si>
    <t>796/3</t>
  </si>
  <si>
    <t>gozdno</t>
  </si>
  <si>
    <t>842/2</t>
  </si>
  <si>
    <t>155/2</t>
  </si>
  <si>
    <t>157/4</t>
  </si>
  <si>
    <t>170/2</t>
  </si>
  <si>
    <t>216/2</t>
  </si>
  <si>
    <t>216/3</t>
  </si>
  <si>
    <t>216/4</t>
  </si>
  <si>
    <t>216/5</t>
  </si>
  <si>
    <t>217/2</t>
  </si>
  <si>
    <t>218/4</t>
  </si>
  <si>
    <t>218/5</t>
  </si>
  <si>
    <t>225/2</t>
  </si>
  <si>
    <t>225/4</t>
  </si>
  <si>
    <t>230/4</t>
  </si>
  <si>
    <t>230/6</t>
  </si>
  <si>
    <t>230/9</t>
  </si>
  <si>
    <t>231/2</t>
  </si>
  <si>
    <t>233/2</t>
  </si>
  <si>
    <t>238/2</t>
  </si>
  <si>
    <t>Po nepremičninah poteka kategorizirana občinska cesta LC 348 071 (Leše-Peračica)</t>
  </si>
  <si>
    <t>1003/3</t>
  </si>
  <si>
    <t>785/4</t>
  </si>
  <si>
    <t>243/30</t>
  </si>
  <si>
    <t>243/31</t>
  </si>
  <si>
    <t>Nepremičnine ne služijo javnemu interesu. Nepremičnine predstavljajo funkcionalno zemljišče.</t>
  </si>
  <si>
    <t>352/3</t>
  </si>
  <si>
    <t>Menjava za del parc. št. 989/1 k.o. Lom pod Storžičem</t>
  </si>
  <si>
    <t>352/4</t>
  </si>
  <si>
    <t>858/1</t>
  </si>
  <si>
    <t>77/2</t>
  </si>
  <si>
    <t>stavbno - SK</t>
  </si>
  <si>
    <t>Menjava za parc. št. 858/1 k.o. Senično</t>
  </si>
  <si>
    <t>del 281/34</t>
  </si>
  <si>
    <t>281/54</t>
  </si>
  <si>
    <t>281/53</t>
  </si>
  <si>
    <t>852/11</t>
  </si>
  <si>
    <t>Nepremičnina ne služi javnemu interesu. Na nepremičnini ima fizična oseba urejen vrt.</t>
  </si>
  <si>
    <t>Nepremičnina v naravi predstavlja kategorizirano občinsko cesto JP 928 181</t>
  </si>
  <si>
    <t>Po nepremičnini poteka gozdna cesta.</t>
  </si>
  <si>
    <t>Menjava za parc. št. 1003/3 k.o. Lom pod Storžičem</t>
  </si>
  <si>
    <t>Po nepremičninah poteka kategorizirana občinska cesta LC 428 151</t>
  </si>
  <si>
    <t>Po nepremičninah poteka pločnik ob kategorizirani občinski cesti LC 428 131 (pločnik Kovor - Loka)</t>
  </si>
  <si>
    <t>226/5</t>
  </si>
  <si>
    <t>217/3</t>
  </si>
  <si>
    <t>15/9</t>
  </si>
  <si>
    <t>Menjava za parc. št. 15/10 k.o. Kovor</t>
  </si>
  <si>
    <t>stavbno - IG</t>
  </si>
  <si>
    <t>Po nepremičninah poteka kategorizirana občinska cesta JP 928 871</t>
  </si>
  <si>
    <t>Menjava za parc. št. 853/2 k.o. Križe</t>
  </si>
  <si>
    <t>Po nepremičninah poteka kategorizirana občinska cesta JP 928 831</t>
  </si>
  <si>
    <t>Po nepremičninah poteka kategorizirana občinska cesta LC 428 161 in JP 928 215</t>
  </si>
  <si>
    <t>Na nepremičnini se bo uredila nadomestna javna pot.</t>
  </si>
  <si>
    <t>460 k.o. Križe</t>
  </si>
  <si>
    <t>Nepremičnina ne služi javnemu interesu. Nepremičnina predstavlja dvorišče stavbe v zasebni lasti. Menjava za parc. št. 785/4 k.o. Lom pod Storžičem</t>
  </si>
  <si>
    <t>Nepremičnina predstavlja dvorišče stavbe v zasebni lasti. Menjava za parc. št. 73/7 k.o. Zvirče.</t>
  </si>
  <si>
    <t>2143-663-1</t>
  </si>
  <si>
    <t>150/1 k.o. Tržič</t>
  </si>
  <si>
    <t>del 260/6</t>
  </si>
  <si>
    <t>del 304</t>
  </si>
  <si>
    <t>54/5</t>
  </si>
  <si>
    <t>62/2</t>
  </si>
  <si>
    <t>66/4</t>
  </si>
  <si>
    <t>53/2</t>
  </si>
  <si>
    <t>69</t>
  </si>
  <si>
    <t>del 64</t>
  </si>
  <si>
    <t>del 53/1</t>
  </si>
  <si>
    <t>56/2</t>
  </si>
  <si>
    <t xml:space="preserve">Zemljišča predvidena za ureditev Šentanskega rudnika </t>
  </si>
  <si>
    <t>Koroška cesta 5</t>
  </si>
  <si>
    <t>2143-468-5</t>
  </si>
  <si>
    <t>987/8</t>
  </si>
  <si>
    <t>del 866/1</t>
  </si>
  <si>
    <t>195/21</t>
  </si>
  <si>
    <t>195/22</t>
  </si>
  <si>
    <t>195/23</t>
  </si>
  <si>
    <t>419/7</t>
  </si>
  <si>
    <t>Skakalnice Sebenje. Menjava za parc. Št. 417/1 k.o. Žiganja vas.</t>
  </si>
  <si>
    <t>del 80/5</t>
  </si>
  <si>
    <t>del 1018</t>
  </si>
  <si>
    <t>Ravne 9</t>
  </si>
  <si>
    <t>2143-115-13</t>
  </si>
  <si>
    <t>del 74</t>
  </si>
  <si>
    <t>del 78</t>
  </si>
  <si>
    <t>del 79/1</t>
  </si>
  <si>
    <t>del 88/1</t>
  </si>
  <si>
    <t>del 84</t>
  </si>
  <si>
    <t>del 85</t>
  </si>
  <si>
    <t>del 75/1</t>
  </si>
  <si>
    <t>del 77</t>
  </si>
  <si>
    <t>del 848/5</t>
  </si>
  <si>
    <t>Razdružitev solastnine</t>
  </si>
  <si>
    <t>del 334/6</t>
  </si>
  <si>
    <t>del 86/5</t>
  </si>
  <si>
    <t>Na delu nepremičnin je predvidena gradnja pločnika v Kovorju</t>
  </si>
  <si>
    <t>94/4</t>
  </si>
  <si>
    <t>989/3</t>
  </si>
  <si>
    <t>989/5</t>
  </si>
  <si>
    <t>kmetijsko, stavbno -A</t>
  </si>
  <si>
    <t>Nepremičnini ne služita javnemu interesu. Menjava za parc. Št. 352/3 in 352/4 k.o. Lom pod Storžičem</t>
  </si>
  <si>
    <t>181/1</t>
  </si>
  <si>
    <t>del 47</t>
  </si>
  <si>
    <t>Menjava za parcele, po katerih poteka občinska cesta</t>
  </si>
  <si>
    <t>del 615/24</t>
  </si>
  <si>
    <t>56/4</t>
  </si>
  <si>
    <t>55/9</t>
  </si>
  <si>
    <t>55/8</t>
  </si>
  <si>
    <t>362/12</t>
  </si>
  <si>
    <t>362/17</t>
  </si>
  <si>
    <t>362/18</t>
  </si>
  <si>
    <t>362/19</t>
  </si>
  <si>
    <t>362/20</t>
  </si>
  <si>
    <t>362/21</t>
  </si>
  <si>
    <t>362/24</t>
  </si>
  <si>
    <t>362/26</t>
  </si>
  <si>
    <t>362/22</t>
  </si>
  <si>
    <t>362/23</t>
  </si>
  <si>
    <t>362/25</t>
  </si>
  <si>
    <t>977/7</t>
  </si>
  <si>
    <t>Menjava za parc. št. 1032/12 k.o. Lom pod Storžičem</t>
  </si>
  <si>
    <t>977/9</t>
  </si>
  <si>
    <t>stavbno, gozd</t>
  </si>
  <si>
    <t>Menjava za parc. št. 977/7 k.o. Lom pod Storžičem</t>
  </si>
  <si>
    <t>110/5</t>
  </si>
  <si>
    <t>33/6</t>
  </si>
  <si>
    <t>850/3</t>
  </si>
  <si>
    <t>850/4</t>
  </si>
  <si>
    <t>864/3</t>
  </si>
  <si>
    <t>110/120</t>
  </si>
  <si>
    <t>751/9</t>
  </si>
  <si>
    <t>848/2</t>
  </si>
  <si>
    <t>del 341/1</t>
  </si>
  <si>
    <t>Po nepremičnini poteka kategorizirana občinska cesta LC 428 013</t>
  </si>
  <si>
    <t>550/6</t>
  </si>
  <si>
    <t>550/7</t>
  </si>
  <si>
    <t>76/2</t>
  </si>
  <si>
    <t>Menjava za parc. št. 80/13, 77/2, 76/2 k.o. Senično</t>
  </si>
  <si>
    <t>1002/19</t>
  </si>
  <si>
    <t>36/2</t>
  </si>
  <si>
    <t>824/4</t>
  </si>
  <si>
    <t>823/1</t>
  </si>
  <si>
    <t>del 824/3</t>
  </si>
  <si>
    <t>Po nepremičninah poteka kategorizirana občinska cesta LC 428 031</t>
  </si>
  <si>
    <t>449/8</t>
  </si>
  <si>
    <t>Ravne 26</t>
  </si>
  <si>
    <t>2143-128-10</t>
  </si>
  <si>
    <t>408/9, 656/7, 410/6 k.o. Tržič</t>
  </si>
  <si>
    <t>1,5-sobno stanovanje</t>
  </si>
  <si>
    <t>Stanovanje je zasedeno. Stanovanje se prodaja na podlagi vloge najemnika. Postopek vzpostavitve etažne lastnine je v teku.</t>
  </si>
  <si>
    <t>Nepremičnina ne služi javnemu interesu. Menjava za parc. št. 896/1 in 898/1 k.o. Podljubelj</t>
  </si>
  <si>
    <t>896/1</t>
  </si>
  <si>
    <t>898/1</t>
  </si>
  <si>
    <t>Praproše 6</t>
  </si>
  <si>
    <t>9/1 k.o. Kovor</t>
  </si>
  <si>
    <t>Stanovanje je zasedeno. Stanovanje se prodaja na podlagi vloge najemnika. Etažna lastnina ni vzpostavljena.</t>
  </si>
  <si>
    <t>107/10</t>
  </si>
  <si>
    <t>107/11</t>
  </si>
  <si>
    <t>Po nepremičnini poteka kategorizirana občinska cesta JP 928 214</t>
  </si>
  <si>
    <t>2-sobno stanovanje</t>
  </si>
  <si>
    <t>2146-431-3</t>
  </si>
  <si>
    <t>531/4</t>
  </si>
  <si>
    <t>Nepremičnina predstavlja dostop do stanovanjske stavbe v zasebni lasti. Postopek odkategorizacije ceste je v teku.</t>
  </si>
  <si>
    <t>314/10</t>
  </si>
  <si>
    <t>OCENJENA POSLPLOŠENA ALI ORIENTACIJSKA VREDNOST</t>
  </si>
  <si>
    <t>OCENJENA POSPLOŠENA ALI ORIENTACIJSKA VREDNOST (EUR/m²)</t>
  </si>
  <si>
    <t>ŠIFRA DEJANSKE RABE</t>
  </si>
  <si>
    <t>31, 90, 10</t>
  </si>
  <si>
    <t>10, 20, 90</t>
  </si>
  <si>
    <t>10, 90</t>
  </si>
  <si>
    <t>Nepremičnine ne služijo javnemu interesu.</t>
  </si>
  <si>
    <t>90, 10</t>
  </si>
  <si>
    <t>20+40, 20, 40</t>
  </si>
  <si>
    <t>20, 90, 20+40, 40, 20+32</t>
  </si>
  <si>
    <t>Nepremičnini ne služita javnemu interesu.</t>
  </si>
  <si>
    <t>20, 90</t>
  </si>
  <si>
    <t>1032/12</t>
  </si>
  <si>
    <t>90, 20</t>
  </si>
  <si>
    <t>10</t>
  </si>
  <si>
    <t>90, 31</t>
  </si>
  <si>
    <t>90</t>
  </si>
  <si>
    <t>Nepremičnina ne služi javnemu interesu. Nepremičnna predstavlja pripadajoče zemljišče stavbe.</t>
  </si>
  <si>
    <t>Nepremičnina ne služi javnemu interesu. Nepremičnina predstavlja zasebni dostop.</t>
  </si>
  <si>
    <t>90, 10, 20</t>
  </si>
  <si>
    <t>31, 90</t>
  </si>
  <si>
    <t>Nepremičnine ne služijo javnemu interesu. Zemljišča so v zasebni rabi (bivše rake)</t>
  </si>
  <si>
    <t>31</t>
  </si>
  <si>
    <t>Nepremičnina ne služi javnemu interesu. Na nepremičnini imajo fizične osebe urejene vrtove.</t>
  </si>
  <si>
    <t>Nepremičnina ne služi javnemu interesu. Prodaja se solastniški delež do 1049/2000</t>
  </si>
  <si>
    <t>90, 20+40, 20, 40, 31</t>
  </si>
  <si>
    <t>Nepremičnina ne služi javnemu interesu. Nepremičnina predstavlja funkcionalno zemljišče.</t>
  </si>
  <si>
    <t>Nepremičnina ne služi javnemu interesu. Nepremičnina predstavlja pripadajoče zemljišče k stanovanjskemu objektu.</t>
  </si>
  <si>
    <t>20</t>
  </si>
  <si>
    <t>10+40, 10</t>
  </si>
  <si>
    <t>304/1 k.o. Tržič</t>
  </si>
  <si>
    <t>Poslovni prostor</t>
  </si>
  <si>
    <t>395/23 k.o. Tržič</t>
  </si>
  <si>
    <t>Občina prostora ne potrebuje za opravljanje svojih nalog.</t>
  </si>
  <si>
    <t>Občina prostora ne potrebuje za opravljanje svojih nalog. Poslovni prostor se prodaja na podlagi vloge najemnika.</t>
  </si>
  <si>
    <t>20, 50</t>
  </si>
  <si>
    <t>10, 90, 10+40</t>
  </si>
  <si>
    <t>20+40, 20</t>
  </si>
  <si>
    <t>20, 20+40, 10</t>
  </si>
  <si>
    <t>10, 20</t>
  </si>
  <si>
    <t>20, 90, 10</t>
  </si>
  <si>
    <t>Po nepremičninah poteka GJI (fekalna kanalizacija)</t>
  </si>
  <si>
    <t>50, 20</t>
  </si>
  <si>
    <t>10, 20, 50</t>
  </si>
  <si>
    <t>10, 50</t>
  </si>
  <si>
    <t>Po nepremičninah poteka kategorizirana občinska cesta LC 428 041</t>
  </si>
  <si>
    <t>266/100</t>
  </si>
  <si>
    <t>266/101</t>
  </si>
  <si>
    <t>stavb no</t>
  </si>
  <si>
    <t>10, 20+40, 20, 90</t>
  </si>
  <si>
    <t>Po nepremičnini poteka kategorizirana občinska cesta JP 928 392</t>
  </si>
  <si>
    <t>Po nepremičnini poteka kategorizirana občinska cesta JP 928 842</t>
  </si>
  <si>
    <t>Po nepremičnini poteka kategorizirana občinska cesta JP 928 806</t>
  </si>
  <si>
    <t>Po nepremičninah potekata kategorizirani občinski cesti LC 428 131 in JP 928 401</t>
  </si>
  <si>
    <t>Nepremičnini ne služita javnemu interesu. Menjava za parc. št. 690/5 in 690/7 k.o. Bistrica</t>
  </si>
  <si>
    <t>690/8</t>
  </si>
  <si>
    <t>690/13</t>
  </si>
  <si>
    <t>OCENJENA POSPLOŠENA ALI ORIENTACIJSKA VREDNOST</t>
  </si>
  <si>
    <t>OCENJENA POSPLOŠENA ALI ORIENTACIJSKA VREDNOST (EUR)</t>
  </si>
  <si>
    <t>OCENJENA POSPLOŠENA ALI ORIENTACIJSKA VREDNOST (EUR/M²)</t>
  </si>
  <si>
    <t>850/1</t>
  </si>
  <si>
    <t>del 578/73 (578/70)</t>
  </si>
  <si>
    <t>10, 20+40, 90, 20</t>
  </si>
  <si>
    <t>Pristavška cesta 14</t>
  </si>
  <si>
    <t>2147-184-1</t>
  </si>
  <si>
    <t>515/1 k.o. Križe</t>
  </si>
  <si>
    <t>Stanovanje je prazno. Stanovanje ne dosega površinskih normativov.</t>
  </si>
  <si>
    <t>KONČNA CENA V EUR</t>
  </si>
  <si>
    <t>B</t>
  </si>
  <si>
    <t>A</t>
  </si>
  <si>
    <t>Sklenjene so bile pogodbe za 1/3 delež, za katerega je bilo izplačilo izvedeno v 2022. Za preostale deleže so bile poslane ponudbe, na katere ni bilo odgovora.</t>
  </si>
  <si>
    <t>Občina Tržič v stečajnem postopku uveljavlja izločitveno pravico</t>
  </si>
  <si>
    <t>REALIZACIJA 2021</t>
  </si>
  <si>
    <t>PLAČILO V 2022</t>
  </si>
  <si>
    <t>2. OSTALO - ŽUPANOV NAČRT (2. ODST. 24. ČL. ZSPDSLS-1)</t>
  </si>
  <si>
    <t>634/5</t>
  </si>
  <si>
    <t>43/4</t>
  </si>
  <si>
    <t>122/15</t>
  </si>
  <si>
    <t>195/2</t>
  </si>
  <si>
    <t>107/15</t>
  </si>
  <si>
    <t>Po nepremičnini poteka kategorizirana občinska cesta LC 428 151.</t>
  </si>
  <si>
    <t>30+34</t>
  </si>
  <si>
    <t>Šifrant dejanske rabe: 10 - kmetijska zemljišča brez trajnih nasadov; 20 - gozdna zemljišča; 30 - poseljena zemljišča; 31 - tloris stavbe; 32 - javna državna cestna infrastruktura; 34 - javna občinska cestna infrastruktura; 40 - vodna zemljišča; 50 - neplodna zemljišča; 90 - nedoločena raba</t>
  </si>
  <si>
    <t>Po nepremičnini poteka nekategorizirana cesta.</t>
  </si>
  <si>
    <t>Menjava za parc. št. 15/7 k.o. Kovor</t>
  </si>
  <si>
    <t>20+30</t>
  </si>
  <si>
    <t>stavbno - O</t>
  </si>
  <si>
    <t>Na nepremičnini stoji vodohran Snakovo</t>
  </si>
  <si>
    <t>Na nepremičnini se nahaja vodno zajetje.</t>
  </si>
  <si>
    <t>Po nepremičnini poteka kategorizirana občinska cesta LC 428 161.</t>
  </si>
  <si>
    <t>Menjava za parc. št. 857/33 k.o. Senično</t>
  </si>
  <si>
    <t>IZMERA M2</t>
  </si>
  <si>
    <t>ORIENTACIJSKA VREDNOST/M2</t>
  </si>
  <si>
    <t>ORIENTACIJSKA VREDNOST</t>
  </si>
  <si>
    <t>REALIZACIJA</t>
  </si>
  <si>
    <t>4. OSTALO - ŽUPANOV NAČRT (2. ODST. 24. ČL. ZSPDSLS-1)</t>
  </si>
  <si>
    <t>ORIENTACIJSKA VREDNOST (EUR/m²)</t>
  </si>
  <si>
    <t>5. OSTALO - 2. ODST. 27. ČL. ZSPDSLS-1</t>
  </si>
  <si>
    <t>SKUPAJ 1-5</t>
  </si>
  <si>
    <t>591/18</t>
  </si>
  <si>
    <t>673/1</t>
  </si>
  <si>
    <t>397/2</t>
  </si>
  <si>
    <t>576/36</t>
  </si>
  <si>
    <t>576/39</t>
  </si>
  <si>
    <t>857/33</t>
  </si>
  <si>
    <t>370/5</t>
  </si>
  <si>
    <t>650/1</t>
  </si>
  <si>
    <t>445/9</t>
  </si>
  <si>
    <t>837/22</t>
  </si>
  <si>
    <t>30+31</t>
  </si>
  <si>
    <t>34, 90</t>
  </si>
  <si>
    <t>30, 90</t>
  </si>
  <si>
    <t>13/100 delež na zemljišču predstavlja prostor v stavbi z naslovom Preska 19, Tržič, ki ga občina ne potrebuje za opravljanje svojih nalog.</t>
  </si>
  <si>
    <t>Nepremičnina ne služi javnemu interesu. Nepremičnina predstavlja funkcionalno zemljišče. Menjava za parc. št. 43/4 k.o. Kovor</t>
  </si>
  <si>
    <t>Na nepremičnini se nahaja transformatorska postaja TP Čistilna naprava.</t>
  </si>
  <si>
    <t>Nepremičnina ne služi javnemu interesu. Nepremičnina v naravi predstavlja travnik.</t>
  </si>
  <si>
    <t>Nepremičnina ne služi javnemu interesu. Nepremičnina predstavlja zemljišče pod stavbo.</t>
  </si>
  <si>
    <t>Nepremičnina ne služi javnemu interesu. Občina nepremičnine ne potrebuje za opravljanje svojih nalog.</t>
  </si>
  <si>
    <t>579/53 (579/75)</t>
  </si>
  <si>
    <t>857/20</t>
  </si>
  <si>
    <t>Nepremičnina ne služi javnemu interesu. Nepremičnina predstavlja makadamsko površino, ki je občine ne potrebuje za opravljanje svojih nalog.</t>
  </si>
  <si>
    <t>TABELA 1:  NAČRT RAZPOLAGANJA Z NEPREMIČNIM PREMOŽENJEM OBČINE TRŽIČ ZA LETI 2021 IN 2022 - REALIZACIJA 2021</t>
  </si>
  <si>
    <t>TABELA 2:  NAČRT PRIDOBIVANJA NEPREMIČNEGA PREMOŽENJA OBČINE TRŽIČ ZA LETI 2021 in 2022 - REALIZACIJA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</si>
</sst>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8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FFC8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4F2B4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4" borderId="0" applyNumberFormat="0" applyBorder="0" applyAlignment="0" applyProtection="0"/>
  </cellStyleXfs>
  <cellXfs count="1075">
    <xf numFmtId="0" fontId="0" fillId="0" borderId="0" xfId="0"/>
    <xf numFmtId="164" fontId="1" fillId="0" borderId="0" xfId="0" applyNumberFormat="1" applyFont="1" applyFill="1" applyBorder="1" applyAlignment="1">
      <alignment horizontal="justify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indent="1"/>
    </xf>
    <xf numFmtId="0" fontId="0" fillId="0" borderId="0" xfId="0" applyFont="1" applyFill="1" applyBorder="1" applyAlignment="1">
      <alignment horizontal="right" wrapText="1" indent="1"/>
    </xf>
    <xf numFmtId="0" fontId="0" fillId="0" borderId="0" xfId="0" applyFont="1" applyFill="1" applyBorder="1" applyAlignment="1">
      <alignment horizontal="right" wrapText="1" indent="2"/>
    </xf>
    <xf numFmtId="0" fontId="0" fillId="0" borderId="0" xfId="0" applyFont="1" applyFill="1" applyBorder="1" applyAlignment="1">
      <alignment horizontal="justify" wrapText="1"/>
    </xf>
    <xf numFmtId="164" fontId="0" fillId="0" borderId="0" xfId="0" applyNumberFormat="1" applyFont="1" applyFill="1" applyBorder="1" applyAlignment="1">
      <alignment horizontal="justify"/>
    </xf>
    <xf numFmtId="0" fontId="2" fillId="0" borderId="0" xfId="0" applyFont="1" applyFill="1" applyAlignment="1">
      <alignment horizontal="justify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justify"/>
    </xf>
    <xf numFmtId="0" fontId="0" fillId="0" borderId="0" xfId="0" applyFont="1" applyFill="1" applyBorder="1" applyAlignment="1">
      <alignment horizontal="right" indent="2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/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 vertical="top" wrapText="1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4" fontId="0" fillId="3" borderId="19" xfId="0" applyNumberFormat="1" applyFont="1" applyFill="1" applyBorder="1" applyAlignment="1">
      <alignment horizontal="center"/>
    </xf>
    <xf numFmtId="4" fontId="0" fillId="3" borderId="15" xfId="0" applyNumberFormat="1" applyFont="1" applyFill="1" applyBorder="1" applyAlignment="1">
      <alignment horizontal="center"/>
    </xf>
    <xf numFmtId="0" fontId="1" fillId="3" borderId="4" xfId="0" applyFont="1" applyFill="1" applyBorder="1" applyAlignment="1"/>
    <xf numFmtId="0" fontId="1" fillId="3" borderId="11" xfId="0" applyFont="1" applyFill="1" applyBorder="1" applyAlignment="1"/>
    <xf numFmtId="0" fontId="1" fillId="3" borderId="20" xfId="0" applyFont="1" applyFill="1" applyBorder="1" applyAlignment="1">
      <alignment horizontal="center"/>
    </xf>
    <xf numFmtId="4" fontId="1" fillId="3" borderId="2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top" wrapText="1"/>
    </xf>
    <xf numFmtId="164" fontId="0" fillId="0" borderId="12" xfId="0" applyNumberFormat="1" applyFont="1" applyFill="1" applyBorder="1" applyAlignment="1">
      <alignment horizontal="right" inden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1" fillId="3" borderId="10" xfId="0" applyNumberFormat="1" applyFont="1" applyFill="1" applyBorder="1" applyAlignment="1">
      <alignment horizontal="right" indent="1"/>
    </xf>
    <xf numFmtId="0" fontId="0" fillId="0" borderId="2" xfId="0" applyFont="1" applyFill="1" applyBorder="1"/>
    <xf numFmtId="0" fontId="0" fillId="0" borderId="0" xfId="0" applyFont="1" applyFill="1" applyBorder="1"/>
    <xf numFmtId="0" fontId="0" fillId="0" borderId="0" xfId="0" applyNumberFormat="1" applyFont="1" applyFill="1" applyBorder="1"/>
    <xf numFmtId="164" fontId="0" fillId="0" borderId="0" xfId="0" applyNumberFormat="1" applyFont="1" applyFill="1" applyBorder="1" applyAlignment="1">
      <alignment horizontal="right" indent="1"/>
    </xf>
    <xf numFmtId="0" fontId="0" fillId="0" borderId="0" xfId="0" applyNumberFormat="1" applyFont="1"/>
    <xf numFmtId="3" fontId="0" fillId="0" borderId="0" xfId="0" applyNumberFormat="1" applyFont="1" applyFill="1"/>
    <xf numFmtId="0" fontId="0" fillId="0" borderId="0" xfId="0" applyFont="1" applyAlignment="1">
      <alignment horizontal="right" indent="2"/>
    </xf>
    <xf numFmtId="0" fontId="0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 indent="2"/>
    </xf>
    <xf numFmtId="0" fontId="0" fillId="0" borderId="12" xfId="0" applyFont="1" applyFill="1" applyBorder="1" applyAlignment="1">
      <alignment horizont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indent="1"/>
    </xf>
    <xf numFmtId="3" fontId="0" fillId="0" borderId="0" xfId="0" applyNumberFormat="1" applyFont="1"/>
    <xf numFmtId="0" fontId="0" fillId="0" borderId="0" xfId="0" applyFont="1" applyAlignment="1">
      <alignment horizontal="justify"/>
    </xf>
    <xf numFmtId="0" fontId="1" fillId="0" borderId="0" xfId="0" applyFont="1" applyFill="1" applyBorder="1" applyAlignment="1">
      <alignment wrapText="1"/>
    </xf>
    <xf numFmtId="0" fontId="1" fillId="3" borderId="10" xfId="0" applyFont="1" applyFill="1" applyBorder="1" applyAlignment="1">
      <alignment horizontal="right" indent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left" wrapText="1"/>
    </xf>
    <xf numFmtId="0" fontId="0" fillId="0" borderId="2" xfId="0" applyNumberFormat="1" applyFont="1" applyFill="1" applyBorder="1"/>
    <xf numFmtId="0" fontId="1" fillId="0" borderId="0" xfId="0" applyFont="1" applyFill="1" applyBorder="1"/>
    <xf numFmtId="49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 indent="2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/>
    <xf numFmtId="49" fontId="0" fillId="0" borderId="0" xfId="0" applyNumberFormat="1" applyFont="1" applyFill="1" applyAlignment="1">
      <alignment horizontal="center"/>
    </xf>
    <xf numFmtId="2" fontId="0" fillId="0" borderId="6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1" applyFont="1" applyFill="1"/>
    <xf numFmtId="164" fontId="1" fillId="0" borderId="54" xfId="0" applyNumberFormat="1" applyFont="1" applyFill="1" applyBorder="1"/>
    <xf numFmtId="164" fontId="1" fillId="0" borderId="53" xfId="0" applyNumberFormat="1" applyFont="1" applyFill="1" applyBorder="1"/>
    <xf numFmtId="164" fontId="1" fillId="0" borderId="3" xfId="0" applyNumberFormat="1" applyFont="1" applyFill="1" applyBorder="1"/>
    <xf numFmtId="2" fontId="1" fillId="0" borderId="25" xfId="0" applyNumberFormat="1" applyFont="1" applyFill="1" applyBorder="1" applyAlignment="1">
      <alignment horizontal="right"/>
    </xf>
    <xf numFmtId="0" fontId="0" fillId="3" borderId="11" xfId="0" applyFont="1" applyFill="1" applyBorder="1" applyAlignment="1">
      <alignment horizontal="center" wrapText="1"/>
    </xf>
    <xf numFmtId="0" fontId="0" fillId="3" borderId="11" xfId="0" applyFont="1" applyFill="1" applyBorder="1" applyAlignment="1">
      <alignment wrapText="1"/>
    </xf>
    <xf numFmtId="2" fontId="0" fillId="3" borderId="11" xfId="0" applyNumberFormat="1" applyFont="1" applyFill="1" applyBorder="1" applyAlignment="1">
      <alignment horizontal="right" wrapText="1"/>
    </xf>
    <xf numFmtId="0" fontId="0" fillId="3" borderId="11" xfId="0" applyFont="1" applyFill="1" applyBorder="1" applyAlignment="1">
      <alignment vertical="center" wrapText="1"/>
    </xf>
    <xf numFmtId="0" fontId="0" fillId="3" borderId="11" xfId="0" applyNumberFormat="1" applyFont="1" applyFill="1" applyBorder="1" applyAlignment="1">
      <alignment horizontal="left" wrapText="1"/>
    </xf>
    <xf numFmtId="0" fontId="0" fillId="3" borderId="23" xfId="0" applyFont="1" applyFill="1" applyBorder="1" applyAlignment="1">
      <alignment horizontal="left" wrapText="1"/>
    </xf>
    <xf numFmtId="0" fontId="1" fillId="3" borderId="10" xfId="0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vertical="center"/>
    </xf>
    <xf numFmtId="0" fontId="1" fillId="3" borderId="10" xfId="0" applyFont="1" applyFill="1" applyBorder="1" applyAlignment="1">
      <alignment horizontal="left" indent="2"/>
    </xf>
    <xf numFmtId="0" fontId="1" fillId="3" borderId="5" xfId="0" applyFont="1" applyFill="1" applyBorder="1" applyAlignment="1">
      <alignment horizontal="left" indent="2"/>
    </xf>
    <xf numFmtId="0" fontId="1" fillId="3" borderId="21" xfId="0" applyFont="1" applyFill="1" applyBorder="1" applyAlignment="1">
      <alignment horizontal="left" indent="2"/>
    </xf>
    <xf numFmtId="0" fontId="1" fillId="3" borderId="14" xfId="0" applyFont="1" applyFill="1" applyBorder="1" applyAlignment="1">
      <alignment horizontal="left" indent="2"/>
    </xf>
    <xf numFmtId="0" fontId="1" fillId="3" borderId="8" xfId="0" applyFont="1" applyFill="1" applyBorder="1" applyAlignment="1">
      <alignment horizontal="left" indent="2"/>
    </xf>
    <xf numFmtId="0" fontId="1" fillId="3" borderId="9" xfId="0" applyFont="1" applyFill="1" applyBorder="1" applyAlignment="1">
      <alignment horizontal="left" indent="2"/>
    </xf>
    <xf numFmtId="0" fontId="1" fillId="3" borderId="2" xfId="0" applyFont="1" applyFill="1" applyBorder="1" applyAlignment="1">
      <alignment horizontal="left" indent="2"/>
    </xf>
    <xf numFmtId="0" fontId="1" fillId="3" borderId="13" xfId="0" applyFont="1" applyFill="1" applyBorder="1" applyAlignment="1">
      <alignment horizontal="left" indent="2"/>
    </xf>
    <xf numFmtId="0" fontId="1" fillId="2" borderId="32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Continuous" wrapText="1"/>
    </xf>
    <xf numFmtId="3" fontId="1" fillId="2" borderId="20" xfId="0" applyNumberFormat="1" applyFont="1" applyFill="1" applyBorder="1" applyAlignment="1">
      <alignment horizontal="center" wrapText="1"/>
    </xf>
    <xf numFmtId="0" fontId="1" fillId="2" borderId="33" xfId="0" applyFont="1" applyFill="1" applyBorder="1" applyAlignment="1">
      <alignment horizontal="centerContinuous" wrapText="1"/>
    </xf>
    <xf numFmtId="0" fontId="1" fillId="2" borderId="20" xfId="0" applyFont="1" applyFill="1" applyBorder="1" applyAlignment="1">
      <alignment horizontal="center" wrapText="1"/>
    </xf>
    <xf numFmtId="0" fontId="1" fillId="2" borderId="34" xfId="0" applyFont="1" applyFill="1" applyBorder="1" applyAlignment="1">
      <alignment horizontal="center" wrapText="1"/>
    </xf>
    <xf numFmtId="0" fontId="0" fillId="0" borderId="12" xfId="0" applyFont="1" applyFill="1" applyBorder="1"/>
    <xf numFmtId="0" fontId="0" fillId="3" borderId="24" xfId="0" applyFont="1" applyFill="1" applyBorder="1" applyAlignment="1">
      <alignment horizontal="left" vertical="top"/>
    </xf>
    <xf numFmtId="0" fontId="0" fillId="3" borderId="61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left" vertical="top"/>
    </xf>
    <xf numFmtId="0" fontId="0" fillId="3" borderId="53" xfId="0" applyFont="1" applyFill="1" applyBorder="1"/>
    <xf numFmtId="0" fontId="0" fillId="3" borderId="54" xfId="0" applyFont="1" applyFill="1" applyBorder="1" applyAlignment="1">
      <alignment horizontal="left" vertical="top"/>
    </xf>
    <xf numFmtId="0" fontId="0" fillId="3" borderId="53" xfId="0" applyFont="1" applyFill="1" applyBorder="1" applyAlignment="1">
      <alignment horizontal="left" vertical="top"/>
    </xf>
    <xf numFmtId="0" fontId="0" fillId="3" borderId="61" xfId="0" applyFont="1" applyFill="1" applyBorder="1"/>
    <xf numFmtId="0" fontId="1" fillId="3" borderId="26" xfId="0" applyFont="1" applyFill="1" applyBorder="1" applyAlignment="1">
      <alignment horizontal="center" vertical="top"/>
    </xf>
    <xf numFmtId="164" fontId="1" fillId="3" borderId="26" xfId="0" applyNumberFormat="1" applyFont="1" applyFill="1" applyBorder="1" applyAlignment="1">
      <alignment horizontal="center" vertical="top"/>
    </xf>
    <xf numFmtId="4" fontId="1" fillId="3" borderId="26" xfId="0" applyNumberFormat="1" applyFont="1" applyFill="1" applyBorder="1" applyAlignment="1">
      <alignment horizontal="center" vertical="top"/>
    </xf>
    <xf numFmtId="0" fontId="1" fillId="3" borderId="25" xfId="0" applyFont="1" applyFill="1" applyBorder="1" applyAlignment="1">
      <alignment horizontal="center" vertical="top"/>
    </xf>
    <xf numFmtId="0" fontId="1" fillId="3" borderId="26" xfId="0" applyFont="1" applyFill="1" applyBorder="1" applyAlignment="1">
      <alignment vertical="top" wrapText="1"/>
    </xf>
    <xf numFmtId="0" fontId="1" fillId="3" borderId="26" xfId="0" applyFont="1" applyFill="1" applyBorder="1" applyAlignment="1">
      <alignment vertical="top"/>
    </xf>
    <xf numFmtId="164" fontId="1" fillId="3" borderId="26" xfId="0" applyNumberFormat="1" applyFont="1" applyFill="1" applyBorder="1" applyAlignment="1">
      <alignment vertical="top"/>
    </xf>
    <xf numFmtId="164" fontId="1" fillId="3" borderId="25" xfId="0" applyNumberFormat="1" applyFont="1" applyFill="1" applyBorder="1" applyAlignment="1">
      <alignment vertical="top"/>
    </xf>
    <xf numFmtId="0" fontId="1" fillId="3" borderId="24" xfId="0" applyFont="1" applyFill="1" applyBorder="1" applyAlignment="1">
      <alignment vertical="justify"/>
    </xf>
    <xf numFmtId="0" fontId="1" fillId="3" borderId="26" xfId="0" applyFont="1" applyFill="1" applyBorder="1" applyAlignment="1">
      <alignment horizontal="center" vertical="justify"/>
    </xf>
    <xf numFmtId="4" fontId="1" fillId="3" borderId="26" xfId="0" applyNumberFormat="1" applyFont="1" applyFill="1" applyBorder="1" applyAlignment="1">
      <alignment horizontal="center" vertical="justify"/>
    </xf>
    <xf numFmtId="4" fontId="1" fillId="3" borderId="25" xfId="0" applyNumberFormat="1" applyFont="1" applyFill="1" applyBorder="1" applyAlignment="1">
      <alignment horizontal="center" vertical="justify"/>
    </xf>
    <xf numFmtId="0" fontId="1" fillId="3" borderId="26" xfId="0" applyFont="1" applyFill="1" applyBorder="1" applyAlignment="1">
      <alignment horizontal="left" vertical="justify"/>
    </xf>
    <xf numFmtId="0" fontId="1" fillId="3" borderId="24" xfId="0" applyFont="1" applyFill="1" applyBorder="1"/>
    <xf numFmtId="0" fontId="1" fillId="3" borderId="26" xfId="0" applyFont="1" applyFill="1" applyBorder="1"/>
    <xf numFmtId="4" fontId="1" fillId="3" borderId="26" xfId="0" applyNumberFormat="1" applyFont="1" applyFill="1" applyBorder="1"/>
    <xf numFmtId="0" fontId="1" fillId="3" borderId="24" xfId="0" applyFont="1" applyFill="1" applyBorder="1" applyAlignment="1">
      <alignment vertical="top"/>
    </xf>
    <xf numFmtId="0" fontId="1" fillId="3" borderId="25" xfId="0" applyFont="1" applyFill="1" applyBorder="1"/>
    <xf numFmtId="0" fontId="1" fillId="3" borderId="25" xfId="0" applyFont="1" applyFill="1" applyBorder="1" applyAlignment="1"/>
    <xf numFmtId="0" fontId="1" fillId="3" borderId="25" xfId="0" applyFont="1" applyFill="1" applyBorder="1" applyAlignment="1">
      <alignment wrapText="1"/>
    </xf>
    <xf numFmtId="2" fontId="1" fillId="3" borderId="25" xfId="0" applyNumberFormat="1" applyFont="1" applyFill="1" applyBorder="1" applyAlignment="1">
      <alignment wrapText="1"/>
    </xf>
    <xf numFmtId="0" fontId="1" fillId="3" borderId="25" xfId="0" applyNumberFormat="1" applyFont="1" applyFill="1" applyBorder="1" applyAlignment="1">
      <alignment wrapText="1"/>
    </xf>
    <xf numFmtId="0" fontId="0" fillId="0" borderId="2" xfId="1" applyNumberFormat="1" applyFont="1" applyFill="1" applyBorder="1"/>
    <xf numFmtId="0" fontId="0" fillId="0" borderId="0" xfId="0" applyFont="1" applyFill="1" applyBorder="1" applyAlignment="1">
      <alignment horizontal="left" vertical="top"/>
    </xf>
    <xf numFmtId="4" fontId="0" fillId="3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3" borderId="11" xfId="0" applyFont="1" applyFill="1" applyBorder="1" applyAlignment="1">
      <alignment wrapText="1"/>
    </xf>
    <xf numFmtId="0" fontId="0" fillId="0" borderId="2" xfId="0" applyBorder="1"/>
    <xf numFmtId="0" fontId="0" fillId="3" borderId="26" xfId="0" applyFont="1" applyFill="1" applyBorder="1" applyAlignment="1">
      <alignment horizontal="left" vertical="top"/>
    </xf>
    <xf numFmtId="4" fontId="0" fillId="3" borderId="26" xfId="0" applyNumberFormat="1" applyFont="1" applyFill="1" applyBorder="1" applyAlignment="1">
      <alignment horizontal="left" vertical="top"/>
    </xf>
    <xf numFmtId="4" fontId="0" fillId="3" borderId="25" xfId="0" applyNumberFormat="1" applyFont="1" applyFill="1" applyBorder="1" applyAlignment="1">
      <alignment horizontal="left" vertical="top"/>
    </xf>
    <xf numFmtId="0" fontId="0" fillId="3" borderId="26" xfId="0" applyFont="1" applyFill="1" applyBorder="1" applyAlignment="1">
      <alignment horizontal="left" vertical="top" wrapText="1"/>
    </xf>
    <xf numFmtId="0" fontId="0" fillId="3" borderId="25" xfId="0" applyFont="1" applyFill="1" applyBorder="1" applyAlignment="1">
      <alignment horizontal="left" vertical="top"/>
    </xf>
    <xf numFmtId="164" fontId="0" fillId="0" borderId="0" xfId="0" applyNumberFormat="1" applyFont="1" applyFill="1" applyBorder="1" applyAlignment="1">
      <alignment horizontal="right" indent="2"/>
    </xf>
    <xf numFmtId="49" fontId="0" fillId="5" borderId="30" xfId="0" applyNumberFormat="1" applyFont="1" applyFill="1" applyBorder="1" applyAlignment="1">
      <alignment horizontal="left"/>
    </xf>
    <xf numFmtId="0" fontId="0" fillId="5" borderId="38" xfId="0" applyFont="1" applyFill="1" applyBorder="1" applyAlignment="1">
      <alignment horizontal="right" indent="1"/>
    </xf>
    <xf numFmtId="1" fontId="0" fillId="5" borderId="38" xfId="0" applyNumberFormat="1" applyFont="1" applyFill="1" applyBorder="1" applyAlignment="1">
      <alignment horizontal="center"/>
    </xf>
    <xf numFmtId="0" fontId="0" fillId="5" borderId="38" xfId="0" applyFont="1" applyFill="1" applyBorder="1" applyAlignment="1">
      <alignment horizontal="center"/>
    </xf>
    <xf numFmtId="2" fontId="0" fillId="5" borderId="38" xfId="0" applyNumberFormat="1" applyFont="1" applyFill="1" applyBorder="1" applyAlignment="1">
      <alignment horizontal="right" indent="1"/>
    </xf>
    <xf numFmtId="4" fontId="0" fillId="5" borderId="38" xfId="0" applyNumberFormat="1" applyFont="1" applyFill="1" applyBorder="1" applyAlignment="1">
      <alignment horizontal="right"/>
    </xf>
    <xf numFmtId="0" fontId="0" fillId="5" borderId="38" xfId="0" applyFont="1" applyFill="1" applyBorder="1" applyAlignment="1">
      <alignment horizontal="left" vertical="center" wrapText="1"/>
    </xf>
    <xf numFmtId="0" fontId="0" fillId="5" borderId="38" xfId="0" applyNumberFormat="1" applyFont="1" applyFill="1" applyBorder="1" applyAlignment="1">
      <alignment horizontal="left"/>
    </xf>
    <xf numFmtId="0" fontId="0" fillId="5" borderId="36" xfId="0" applyFont="1" applyFill="1" applyBorder="1" applyAlignment="1">
      <alignment horizontal="center"/>
    </xf>
    <xf numFmtId="49" fontId="0" fillId="5" borderId="40" xfId="0" applyNumberFormat="1" applyFont="1" applyFill="1" applyBorder="1" applyAlignment="1">
      <alignment horizontal="left"/>
    </xf>
    <xf numFmtId="0" fontId="0" fillId="5" borderId="15" xfId="0" applyFont="1" applyFill="1" applyBorder="1" applyAlignment="1">
      <alignment horizontal="right" indent="1"/>
    </xf>
    <xf numFmtId="1" fontId="0" fillId="5" borderId="15" xfId="0" applyNumberFormat="1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2" fontId="0" fillId="5" borderId="15" xfId="0" applyNumberFormat="1" applyFont="1" applyFill="1" applyBorder="1" applyAlignment="1">
      <alignment horizontal="right" indent="1"/>
    </xf>
    <xf numFmtId="4" fontId="0" fillId="5" borderId="15" xfId="0" applyNumberFormat="1" applyFont="1" applyFill="1" applyBorder="1" applyAlignment="1">
      <alignment horizontal="right"/>
    </xf>
    <xf numFmtId="0" fontId="0" fillId="5" borderId="15" xfId="0" applyNumberFormat="1" applyFont="1" applyFill="1" applyBorder="1" applyAlignment="1">
      <alignment horizontal="left"/>
    </xf>
    <xf numFmtId="49" fontId="0" fillId="5" borderId="41" xfId="0" applyNumberFormat="1" applyFont="1" applyFill="1" applyBorder="1" applyAlignment="1">
      <alignment horizontal="left"/>
    </xf>
    <xf numFmtId="0" fontId="0" fillId="5" borderId="43" xfId="0" applyFont="1" applyFill="1" applyBorder="1" applyAlignment="1">
      <alignment horizontal="right" wrapText="1" indent="1"/>
    </xf>
    <xf numFmtId="1" fontId="0" fillId="5" borderId="43" xfId="0" applyNumberFormat="1" applyFont="1" applyFill="1" applyBorder="1" applyAlignment="1">
      <alignment horizontal="center"/>
    </xf>
    <xf numFmtId="0" fontId="0" fillId="5" borderId="43" xfId="0" applyFont="1" applyFill="1" applyBorder="1" applyAlignment="1">
      <alignment horizontal="center"/>
    </xf>
    <xf numFmtId="2" fontId="0" fillId="5" borderId="43" xfId="0" applyNumberFormat="1" applyFont="1" applyFill="1" applyBorder="1" applyAlignment="1">
      <alignment horizontal="right" indent="1"/>
    </xf>
    <xf numFmtId="4" fontId="0" fillId="5" borderId="43" xfId="0" applyNumberFormat="1" applyFont="1" applyFill="1" applyBorder="1" applyAlignment="1">
      <alignment horizontal="right"/>
    </xf>
    <xf numFmtId="0" fontId="0" fillId="5" borderId="43" xfId="0" applyNumberFormat="1" applyFont="1" applyFill="1" applyBorder="1" applyAlignment="1">
      <alignment horizontal="left"/>
    </xf>
    <xf numFmtId="49" fontId="0" fillId="6" borderId="41" xfId="0" applyNumberFormat="1" applyFont="1" applyFill="1" applyBorder="1" applyAlignment="1">
      <alignment horizontal="left"/>
    </xf>
    <xf numFmtId="0" fontId="0" fillId="6" borderId="43" xfId="0" applyFont="1" applyFill="1" applyBorder="1" applyAlignment="1">
      <alignment horizontal="right" wrapText="1" indent="1"/>
    </xf>
    <xf numFmtId="1" fontId="0" fillId="6" borderId="43" xfId="0" applyNumberFormat="1" applyFont="1" applyFill="1" applyBorder="1" applyAlignment="1">
      <alignment horizontal="center"/>
    </xf>
    <xf numFmtId="0" fontId="0" fillId="6" borderId="43" xfId="0" applyFont="1" applyFill="1" applyBorder="1" applyAlignment="1">
      <alignment horizontal="center" wrapText="1"/>
    </xf>
    <xf numFmtId="2" fontId="0" fillId="6" borderId="43" xfId="0" applyNumberFormat="1" applyFont="1" applyFill="1" applyBorder="1" applyAlignment="1">
      <alignment horizontal="right" indent="1"/>
    </xf>
    <xf numFmtId="4" fontId="0" fillId="6" borderId="43" xfId="0" applyNumberFormat="1" applyFont="1" applyFill="1" applyBorder="1" applyAlignment="1">
      <alignment horizontal="right"/>
    </xf>
    <xf numFmtId="0" fontId="0" fillId="6" borderId="43" xfId="0" applyFont="1" applyFill="1" applyBorder="1" applyAlignment="1">
      <alignment vertical="center" wrapText="1"/>
    </xf>
    <xf numFmtId="0" fontId="0" fillId="6" borderId="43" xfId="0" applyNumberFormat="1" applyFont="1" applyFill="1" applyBorder="1" applyAlignment="1">
      <alignment horizontal="left"/>
    </xf>
    <xf numFmtId="0" fontId="0" fillId="6" borderId="35" xfId="0" applyFont="1" applyFill="1" applyBorder="1" applyAlignment="1">
      <alignment horizontal="center" wrapText="1"/>
    </xf>
    <xf numFmtId="0" fontId="0" fillId="5" borderId="38" xfId="0" applyFont="1" applyFill="1" applyBorder="1" applyAlignment="1">
      <alignment horizontal="right" wrapText="1" indent="1"/>
    </xf>
    <xf numFmtId="0" fontId="0" fillId="5" borderId="38" xfId="0" applyFont="1" applyFill="1" applyBorder="1" applyAlignment="1">
      <alignment horizontal="center" wrapText="1"/>
    </xf>
    <xf numFmtId="0" fontId="0" fillId="5" borderId="36" xfId="0" applyFont="1" applyFill="1" applyBorder="1" applyAlignment="1">
      <alignment horizontal="center" wrapText="1"/>
    </xf>
    <xf numFmtId="49" fontId="0" fillId="7" borderId="40" xfId="0" applyNumberFormat="1" applyFont="1" applyFill="1" applyBorder="1" applyAlignment="1">
      <alignment horizontal="left"/>
    </xf>
    <xf numFmtId="0" fontId="0" fillId="7" borderId="15" xfId="0" applyFont="1" applyFill="1" applyBorder="1" applyAlignment="1">
      <alignment horizontal="right" wrapText="1" indent="1"/>
    </xf>
    <xf numFmtId="1" fontId="0" fillId="7" borderId="15" xfId="0" applyNumberFormat="1" applyFont="1" applyFill="1" applyBorder="1" applyAlignment="1">
      <alignment horizontal="center"/>
    </xf>
    <xf numFmtId="0" fontId="0" fillId="7" borderId="15" xfId="0" applyFont="1" applyFill="1" applyBorder="1" applyAlignment="1">
      <alignment horizontal="center" wrapText="1"/>
    </xf>
    <xf numFmtId="2" fontId="0" fillId="7" borderId="15" xfId="0" applyNumberFormat="1" applyFont="1" applyFill="1" applyBorder="1" applyAlignment="1">
      <alignment horizontal="right" indent="1"/>
    </xf>
    <xf numFmtId="4" fontId="0" fillId="7" borderId="15" xfId="0" applyNumberFormat="1" applyFont="1" applyFill="1" applyBorder="1" applyAlignment="1">
      <alignment horizontal="right"/>
    </xf>
    <xf numFmtId="0" fontId="0" fillId="7" borderId="15" xfId="0" applyNumberFormat="1" applyFont="1" applyFill="1" applyBorder="1" applyAlignment="1">
      <alignment horizontal="left"/>
    </xf>
    <xf numFmtId="0" fontId="0" fillId="7" borderId="7" xfId="0" applyFont="1" applyFill="1" applyBorder="1" applyAlignment="1">
      <alignment horizontal="center" wrapText="1"/>
    </xf>
    <xf numFmtId="0" fontId="0" fillId="8" borderId="15" xfId="0" applyNumberFormat="1" applyFont="1" applyFill="1" applyBorder="1" applyAlignment="1">
      <alignment horizontal="left"/>
    </xf>
    <xf numFmtId="0" fontId="0" fillId="8" borderId="7" xfId="0" applyFont="1" applyFill="1" applyBorder="1" applyAlignment="1">
      <alignment horizontal="center" wrapText="1"/>
    </xf>
    <xf numFmtId="0" fontId="0" fillId="8" borderId="43" xfId="0" applyNumberFormat="1" applyFont="1" applyFill="1" applyBorder="1" applyAlignment="1">
      <alignment horizontal="left"/>
    </xf>
    <xf numFmtId="0" fontId="0" fillId="8" borderId="35" xfId="0" applyFont="1" applyFill="1" applyBorder="1" applyAlignment="1">
      <alignment horizontal="center" wrapText="1"/>
    </xf>
    <xf numFmtId="49" fontId="0" fillId="8" borderId="40" xfId="0" applyNumberFormat="1" applyFont="1" applyFill="1" applyBorder="1" applyAlignment="1">
      <alignment horizontal="left"/>
    </xf>
    <xf numFmtId="0" fontId="0" fillId="8" borderId="15" xfId="0" applyFont="1" applyFill="1" applyBorder="1" applyAlignment="1">
      <alignment horizontal="right" wrapText="1" indent="1"/>
    </xf>
    <xf numFmtId="1" fontId="0" fillId="8" borderId="15" xfId="0" applyNumberFormat="1" applyFont="1" applyFill="1" applyBorder="1" applyAlignment="1">
      <alignment horizontal="center"/>
    </xf>
    <xf numFmtId="0" fontId="0" fillId="8" borderId="15" xfId="0" applyFont="1" applyFill="1" applyBorder="1" applyAlignment="1">
      <alignment horizontal="center" wrapText="1"/>
    </xf>
    <xf numFmtId="2" fontId="0" fillId="8" borderId="15" xfId="0" applyNumberFormat="1" applyFont="1" applyFill="1" applyBorder="1" applyAlignment="1">
      <alignment horizontal="right" indent="1"/>
    </xf>
    <xf numFmtId="4" fontId="0" fillId="8" borderId="15" xfId="0" applyNumberFormat="1" applyFont="1" applyFill="1" applyBorder="1" applyAlignment="1">
      <alignment horizontal="right"/>
    </xf>
    <xf numFmtId="49" fontId="0" fillId="8" borderId="41" xfId="0" applyNumberFormat="1" applyFont="1" applyFill="1" applyBorder="1" applyAlignment="1">
      <alignment horizontal="left"/>
    </xf>
    <xf numFmtId="0" fontId="0" fillId="8" borderId="43" xfId="0" applyFont="1" applyFill="1" applyBorder="1" applyAlignment="1">
      <alignment horizontal="right" wrapText="1" indent="1"/>
    </xf>
    <xf numFmtId="1" fontId="0" fillId="8" borderId="43" xfId="0" applyNumberFormat="1" applyFont="1" applyFill="1" applyBorder="1" applyAlignment="1">
      <alignment horizontal="center"/>
    </xf>
    <xf numFmtId="0" fontId="0" fillId="8" borderId="43" xfId="0" applyFont="1" applyFill="1" applyBorder="1" applyAlignment="1">
      <alignment horizontal="center" wrapText="1"/>
    </xf>
    <xf numFmtId="2" fontId="0" fillId="8" borderId="43" xfId="0" applyNumberFormat="1" applyFont="1" applyFill="1" applyBorder="1" applyAlignment="1">
      <alignment horizontal="right" indent="1"/>
    </xf>
    <xf numFmtId="4" fontId="0" fillId="8" borderId="43" xfId="0" applyNumberFormat="1" applyFont="1" applyFill="1" applyBorder="1" applyAlignment="1">
      <alignment horizontal="right"/>
    </xf>
    <xf numFmtId="0" fontId="0" fillId="5" borderId="7" xfId="0" applyFont="1" applyFill="1" applyBorder="1" applyAlignment="1">
      <alignment horizontal="center" wrapText="1"/>
    </xf>
    <xf numFmtId="0" fontId="0" fillId="5" borderId="35" xfId="0" applyFont="1" applyFill="1" applyBorder="1" applyAlignment="1">
      <alignment horizontal="center" wrapText="1"/>
    </xf>
    <xf numFmtId="0" fontId="0" fillId="5" borderId="15" xfId="0" applyFont="1" applyFill="1" applyBorder="1" applyAlignment="1">
      <alignment horizontal="right" wrapText="1" indent="1"/>
    </xf>
    <xf numFmtId="0" fontId="0" fillId="5" borderId="15" xfId="0" applyFont="1" applyFill="1" applyBorder="1" applyAlignment="1">
      <alignment horizontal="center" wrapText="1"/>
    </xf>
    <xf numFmtId="0" fontId="0" fillId="5" borderId="43" xfId="0" applyFont="1" applyFill="1" applyBorder="1" applyAlignment="1">
      <alignment horizontal="center" wrapText="1"/>
    </xf>
    <xf numFmtId="0" fontId="0" fillId="8" borderId="38" xfId="0" applyNumberFormat="1" applyFont="1" applyFill="1" applyBorder="1" applyAlignment="1">
      <alignment horizontal="left"/>
    </xf>
    <xf numFmtId="0" fontId="0" fillId="8" borderId="36" xfId="0" applyFont="1" applyFill="1" applyBorder="1" applyAlignment="1">
      <alignment horizontal="center" wrapText="1"/>
    </xf>
    <xf numFmtId="49" fontId="0" fillId="8" borderId="30" xfId="0" applyNumberFormat="1" applyFont="1" applyFill="1" applyBorder="1" applyAlignment="1">
      <alignment horizontal="left"/>
    </xf>
    <xf numFmtId="0" fontId="0" fillId="8" borderId="38" xfId="0" applyFont="1" applyFill="1" applyBorder="1" applyAlignment="1">
      <alignment horizontal="right" wrapText="1" indent="1"/>
    </xf>
    <xf numFmtId="1" fontId="0" fillId="8" borderId="38" xfId="0" applyNumberFormat="1" applyFont="1" applyFill="1" applyBorder="1" applyAlignment="1">
      <alignment horizontal="center"/>
    </xf>
    <xf numFmtId="0" fontId="0" fillId="8" borderId="38" xfId="0" applyFont="1" applyFill="1" applyBorder="1" applyAlignment="1">
      <alignment horizontal="center" wrapText="1"/>
    </xf>
    <xf numFmtId="2" fontId="0" fillId="8" borderId="38" xfId="0" applyNumberFormat="1" applyFont="1" applyFill="1" applyBorder="1" applyAlignment="1">
      <alignment horizontal="right" indent="1"/>
    </xf>
    <xf numFmtId="4" fontId="0" fillId="8" borderId="38" xfId="0" applyNumberFormat="1" applyFont="1" applyFill="1" applyBorder="1" applyAlignment="1">
      <alignment horizontal="right"/>
    </xf>
    <xf numFmtId="0" fontId="0" fillId="5" borderId="51" xfId="0" applyFont="1" applyFill="1" applyBorder="1" applyAlignment="1">
      <alignment horizontal="center" wrapText="1"/>
    </xf>
    <xf numFmtId="0" fontId="0" fillId="6" borderId="15" xfId="0" applyNumberFormat="1" applyFont="1" applyFill="1" applyBorder="1" applyAlignment="1">
      <alignment horizontal="left"/>
    </xf>
    <xf numFmtId="0" fontId="0" fillId="6" borderId="7" xfId="0" applyFont="1" applyFill="1" applyBorder="1" applyAlignment="1">
      <alignment horizontal="center" wrapText="1"/>
    </xf>
    <xf numFmtId="49" fontId="0" fillId="6" borderId="40" xfId="0" applyNumberFormat="1" applyFont="1" applyFill="1" applyBorder="1" applyAlignment="1">
      <alignment horizontal="left"/>
    </xf>
    <xf numFmtId="0" fontId="0" fillId="6" borderId="15" xfId="0" applyFont="1" applyFill="1" applyBorder="1" applyAlignment="1">
      <alignment horizontal="right" wrapText="1" indent="1"/>
    </xf>
    <xf numFmtId="1" fontId="0" fillId="6" borderId="15" xfId="0" applyNumberFormat="1" applyFont="1" applyFill="1" applyBorder="1" applyAlignment="1">
      <alignment horizontal="center"/>
    </xf>
    <xf numFmtId="0" fontId="0" fillId="6" borderId="15" xfId="0" applyFont="1" applyFill="1" applyBorder="1" applyAlignment="1">
      <alignment horizontal="center" wrapText="1"/>
    </xf>
    <xf numFmtId="2" fontId="0" fillId="6" borderId="15" xfId="0" applyNumberFormat="1" applyFont="1" applyFill="1" applyBorder="1" applyAlignment="1">
      <alignment horizontal="right" indent="1"/>
    </xf>
    <xf numFmtId="4" fontId="0" fillId="6" borderId="15" xfId="0" applyNumberFormat="1" applyFont="1" applyFill="1" applyBorder="1" applyAlignment="1">
      <alignment horizontal="right"/>
    </xf>
    <xf numFmtId="0" fontId="0" fillId="5" borderId="38" xfId="0" applyFont="1" applyFill="1" applyBorder="1" applyAlignment="1">
      <alignment vertical="center" wrapText="1"/>
    </xf>
    <xf numFmtId="49" fontId="0" fillId="7" borderId="42" xfId="0" applyNumberFormat="1" applyFont="1" applyFill="1" applyBorder="1" applyAlignment="1">
      <alignment horizontal="left"/>
    </xf>
    <xf numFmtId="0" fontId="0" fillId="7" borderId="18" xfId="0" applyFont="1" applyFill="1" applyBorder="1" applyAlignment="1">
      <alignment horizontal="right" wrapText="1" indent="1"/>
    </xf>
    <xf numFmtId="1" fontId="0" fillId="7" borderId="18" xfId="0" applyNumberFormat="1" applyFont="1" applyFill="1" applyBorder="1" applyAlignment="1">
      <alignment horizontal="center"/>
    </xf>
    <xf numFmtId="0" fontId="0" fillId="7" borderId="18" xfId="0" applyFont="1" applyFill="1" applyBorder="1" applyAlignment="1">
      <alignment horizontal="center" wrapText="1"/>
    </xf>
    <xf numFmtId="2" fontId="0" fillId="7" borderId="18" xfId="0" applyNumberFormat="1" applyFont="1" applyFill="1" applyBorder="1" applyAlignment="1">
      <alignment horizontal="right" indent="1"/>
    </xf>
    <xf numFmtId="4" fontId="0" fillId="7" borderId="18" xfId="0" applyNumberFormat="1" applyFont="1" applyFill="1" applyBorder="1" applyAlignment="1">
      <alignment horizontal="right"/>
    </xf>
    <xf numFmtId="0" fontId="0" fillId="7" borderId="18" xfId="0" applyNumberFormat="1" applyFont="1" applyFill="1" applyBorder="1" applyAlignment="1">
      <alignment horizontal="left"/>
    </xf>
    <xf numFmtId="0" fontId="0" fillId="7" borderId="6" xfId="0" applyFont="1" applyFill="1" applyBorder="1" applyAlignment="1">
      <alignment horizontal="center" wrapText="1"/>
    </xf>
    <xf numFmtId="49" fontId="0" fillId="8" borderId="40" xfId="0" applyNumberFormat="1" applyFont="1" applyFill="1" applyBorder="1" applyAlignment="1">
      <alignment horizontal="left" vertical="center"/>
    </xf>
    <xf numFmtId="0" fontId="0" fillId="8" borderId="15" xfId="0" applyFont="1" applyFill="1" applyBorder="1" applyAlignment="1">
      <alignment horizontal="right" vertical="center" indent="1"/>
    </xf>
    <xf numFmtId="0" fontId="0" fillId="8" borderId="15" xfId="0" applyFont="1" applyFill="1" applyBorder="1" applyAlignment="1">
      <alignment horizontal="center"/>
    </xf>
    <xf numFmtId="0" fontId="0" fillId="8" borderId="43" xfId="0" applyFont="1" applyFill="1" applyBorder="1" applyAlignment="1">
      <alignment horizontal="center"/>
    </xf>
    <xf numFmtId="0" fontId="0" fillId="8" borderId="43" xfId="0" applyNumberFormat="1" applyFont="1" applyFill="1" applyBorder="1" applyAlignment="1">
      <alignment horizontal="left" vertical="center" shrinkToFit="1"/>
    </xf>
    <xf numFmtId="0" fontId="0" fillId="5" borderId="15" xfId="0" applyNumberFormat="1" applyFont="1" applyFill="1" applyBorder="1" applyAlignment="1">
      <alignment horizontal="left" vertical="center" shrinkToFit="1"/>
    </xf>
    <xf numFmtId="0" fontId="0" fillId="5" borderId="43" xfId="0" applyNumberFormat="1" applyFont="1" applyFill="1" applyBorder="1" applyAlignment="1">
      <alignment horizontal="left" vertical="center" shrinkToFit="1"/>
    </xf>
    <xf numFmtId="49" fontId="0" fillId="5" borderId="31" xfId="0" applyNumberFormat="1" applyFont="1" applyFill="1" applyBorder="1" applyAlignment="1">
      <alignment horizontal="left"/>
    </xf>
    <xf numFmtId="3" fontId="0" fillId="5" borderId="15" xfId="0" applyNumberFormat="1" applyFont="1" applyFill="1" applyBorder="1" applyAlignment="1">
      <alignment horizontal="center"/>
    </xf>
    <xf numFmtId="3" fontId="0" fillId="5" borderId="43" xfId="0" applyNumberFormat="1" applyFont="1" applyFill="1" applyBorder="1" applyAlignment="1">
      <alignment horizontal="center"/>
    </xf>
    <xf numFmtId="0" fontId="0" fillId="6" borderId="43" xfId="0" applyFont="1" applyFill="1" applyBorder="1" applyAlignment="1">
      <alignment horizontal="right" indent="1"/>
    </xf>
    <xf numFmtId="3" fontId="0" fillId="6" borderId="43" xfId="0" applyNumberFormat="1" applyFont="1" applyFill="1" applyBorder="1" applyAlignment="1">
      <alignment horizontal="center"/>
    </xf>
    <xf numFmtId="0" fontId="0" fillId="6" borderId="43" xfId="0" applyFont="1" applyFill="1" applyBorder="1" applyAlignment="1">
      <alignment horizontal="center"/>
    </xf>
    <xf numFmtId="164" fontId="0" fillId="6" borderId="43" xfId="0" applyNumberFormat="1" applyFont="1" applyFill="1" applyBorder="1" applyAlignment="1">
      <alignment horizontal="left" vertical="center" wrapText="1"/>
    </xf>
    <xf numFmtId="0" fontId="0" fillId="6" borderId="43" xfId="0" applyNumberFormat="1" applyFont="1" applyFill="1" applyBorder="1" applyAlignment="1">
      <alignment horizontal="left" vertical="center" shrinkToFit="1"/>
    </xf>
    <xf numFmtId="164" fontId="0" fillId="6" borderId="35" xfId="0" applyNumberFormat="1" applyFont="1" applyFill="1" applyBorder="1" applyAlignment="1">
      <alignment horizontal="center" vertical="center" wrapText="1"/>
    </xf>
    <xf numFmtId="4" fontId="0" fillId="6" borderId="47" xfId="0" applyNumberFormat="1" applyFont="1" applyFill="1" applyBorder="1" applyAlignment="1">
      <alignment horizontal="right"/>
    </xf>
    <xf numFmtId="0" fontId="0" fillId="5" borderId="43" xfId="0" applyFont="1" applyFill="1" applyBorder="1" applyAlignment="1">
      <alignment horizontal="right" indent="1"/>
    </xf>
    <xf numFmtId="0" fontId="0" fillId="6" borderId="15" xfId="0" applyFont="1" applyFill="1" applyBorder="1" applyAlignment="1">
      <alignment horizontal="right" indent="1"/>
    </xf>
    <xf numFmtId="3" fontId="0" fillId="6" borderId="15" xfId="0" applyNumberFormat="1" applyFont="1" applyFill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164" fontId="0" fillId="6" borderId="15" xfId="0" applyNumberFormat="1" applyFont="1" applyFill="1" applyBorder="1" applyAlignment="1">
      <alignment horizontal="left" vertical="center" wrapText="1"/>
    </xf>
    <xf numFmtId="0" fontId="0" fillId="6" borderId="15" xfId="0" applyNumberFormat="1" applyFont="1" applyFill="1" applyBorder="1" applyAlignment="1">
      <alignment horizontal="left" vertical="center" shrinkToFit="1"/>
    </xf>
    <xf numFmtId="164" fontId="0" fillId="6" borderId="16" xfId="0" applyNumberFormat="1" applyFont="1" applyFill="1" applyBorder="1" applyAlignment="1">
      <alignment vertical="center" wrapText="1"/>
    </xf>
    <xf numFmtId="0" fontId="0" fillId="5" borderId="47" xfId="0" applyFont="1" applyFill="1" applyBorder="1" applyAlignment="1">
      <alignment horizontal="right" wrapText="1" indent="1"/>
    </xf>
    <xf numFmtId="3" fontId="0" fillId="5" borderId="47" xfId="0" applyNumberFormat="1" applyFont="1" applyFill="1" applyBorder="1" applyAlignment="1">
      <alignment horizontal="center"/>
    </xf>
    <xf numFmtId="0" fontId="0" fillId="5" borderId="47" xfId="0" applyFont="1" applyFill="1" applyBorder="1" applyAlignment="1">
      <alignment horizontal="center"/>
    </xf>
    <xf numFmtId="2" fontId="0" fillId="5" borderId="47" xfId="0" applyNumberFormat="1" applyFont="1" applyFill="1" applyBorder="1" applyAlignment="1">
      <alignment horizontal="right" indent="1"/>
    </xf>
    <xf numFmtId="4" fontId="0" fillId="5" borderId="47" xfId="0" applyNumberFormat="1" applyFont="1" applyFill="1" applyBorder="1" applyAlignment="1">
      <alignment horizontal="right"/>
    </xf>
    <xf numFmtId="164" fontId="0" fillId="5" borderId="38" xfId="0" applyNumberFormat="1" applyFont="1" applyFill="1" applyBorder="1" applyAlignment="1">
      <alignment horizontal="left" vertical="center" wrapText="1"/>
    </xf>
    <xf numFmtId="0" fontId="0" fillId="5" borderId="47" xfId="0" applyNumberFormat="1" applyFont="1" applyFill="1" applyBorder="1" applyAlignment="1">
      <alignment horizontal="left" vertical="center" shrinkToFit="1"/>
    </xf>
    <xf numFmtId="49" fontId="0" fillId="6" borderId="30" xfId="0" applyNumberFormat="1" applyFont="1" applyFill="1" applyBorder="1" applyAlignment="1">
      <alignment horizontal="left"/>
    </xf>
    <xf numFmtId="0" fontId="0" fillId="6" borderId="38" xfId="0" applyFont="1" applyFill="1" applyBorder="1" applyAlignment="1">
      <alignment horizontal="right" wrapText="1" indent="1"/>
    </xf>
    <xf numFmtId="3" fontId="0" fillId="6" borderId="38" xfId="0" applyNumberFormat="1" applyFont="1" applyFill="1" applyBorder="1" applyAlignment="1">
      <alignment horizontal="center"/>
    </xf>
    <xf numFmtId="0" fontId="0" fillId="6" borderId="38" xfId="0" applyFont="1" applyFill="1" applyBorder="1" applyAlignment="1">
      <alignment horizontal="center"/>
    </xf>
    <xf numFmtId="2" fontId="0" fillId="6" borderId="38" xfId="0" applyNumberFormat="1" applyFont="1" applyFill="1" applyBorder="1" applyAlignment="1">
      <alignment horizontal="right" indent="1"/>
    </xf>
    <xf numFmtId="4" fontId="0" fillId="6" borderId="38" xfId="0" applyNumberFormat="1" applyFont="1" applyFill="1" applyBorder="1" applyAlignment="1">
      <alignment horizontal="right"/>
    </xf>
    <xf numFmtId="164" fontId="0" fillId="6" borderId="38" xfId="0" applyNumberFormat="1" applyFont="1" applyFill="1" applyBorder="1" applyAlignment="1">
      <alignment horizontal="left" vertical="center" wrapText="1"/>
    </xf>
    <xf numFmtId="0" fontId="0" fillId="6" borderId="38" xfId="0" applyNumberFormat="1" applyFont="1" applyFill="1" applyBorder="1" applyAlignment="1">
      <alignment horizontal="left" vertical="center" shrinkToFit="1"/>
    </xf>
    <xf numFmtId="164" fontId="0" fillId="6" borderId="36" xfId="0" applyNumberFormat="1" applyFont="1" applyFill="1" applyBorder="1" applyAlignment="1">
      <alignment horizontal="center" vertical="center" wrapText="1"/>
    </xf>
    <xf numFmtId="49" fontId="0" fillId="6" borderId="66" xfId="0" applyNumberFormat="1" applyFont="1" applyFill="1" applyBorder="1" applyAlignment="1">
      <alignment horizontal="left"/>
    </xf>
    <xf numFmtId="0" fontId="0" fillId="6" borderId="64" xfId="0" applyFont="1" applyFill="1" applyBorder="1" applyAlignment="1">
      <alignment horizontal="right" wrapText="1" indent="1"/>
    </xf>
    <xf numFmtId="3" fontId="0" fillId="6" borderId="64" xfId="0" applyNumberFormat="1" applyFont="1" applyFill="1" applyBorder="1" applyAlignment="1">
      <alignment horizontal="center"/>
    </xf>
    <xf numFmtId="0" fontId="0" fillId="6" borderId="64" xfId="0" applyFont="1" applyFill="1" applyBorder="1" applyAlignment="1">
      <alignment horizontal="center"/>
    </xf>
    <xf numFmtId="2" fontId="0" fillId="6" borderId="64" xfId="0" applyNumberFormat="1" applyFont="1" applyFill="1" applyBorder="1" applyAlignment="1">
      <alignment horizontal="right" indent="1"/>
    </xf>
    <xf numFmtId="4" fontId="0" fillId="6" borderId="64" xfId="0" applyNumberFormat="1" applyFont="1" applyFill="1" applyBorder="1" applyAlignment="1">
      <alignment horizontal="right"/>
    </xf>
    <xf numFmtId="4" fontId="0" fillId="6" borderId="18" xfId="0" applyNumberFormat="1" applyFont="1" applyFill="1" applyBorder="1" applyAlignment="1">
      <alignment horizontal="right"/>
    </xf>
    <xf numFmtId="0" fontId="0" fillId="6" borderId="64" xfId="0" applyNumberFormat="1" applyFont="1" applyFill="1" applyBorder="1" applyAlignment="1">
      <alignment horizontal="left" vertical="center" shrinkToFit="1"/>
    </xf>
    <xf numFmtId="164" fontId="0" fillId="6" borderId="65" xfId="0" applyNumberFormat="1" applyFont="1" applyFill="1" applyBorder="1" applyAlignment="1">
      <alignment horizontal="center" vertical="center" wrapText="1"/>
    </xf>
    <xf numFmtId="0" fontId="0" fillId="5" borderId="15" xfId="0" applyNumberFormat="1" applyFont="1" applyFill="1" applyBorder="1" applyAlignment="1">
      <alignment horizontal="left" vertical="center"/>
    </xf>
    <xf numFmtId="0" fontId="0" fillId="5" borderId="43" xfId="0" applyNumberFormat="1" applyFont="1" applyFill="1" applyBorder="1" applyAlignment="1">
      <alignment horizontal="left" vertical="center"/>
    </xf>
    <xf numFmtId="4" fontId="0" fillId="0" borderId="0" xfId="0" applyNumberFormat="1" applyFont="1" applyFill="1"/>
    <xf numFmtId="49" fontId="0" fillId="6" borderId="31" xfId="0" applyNumberFormat="1" applyFont="1" applyFill="1" applyBorder="1" applyAlignment="1">
      <alignment horizontal="left"/>
    </xf>
    <xf numFmtId="0" fontId="0" fillId="6" borderId="47" xfId="0" applyFont="1" applyFill="1" applyBorder="1" applyAlignment="1">
      <alignment horizontal="right" indent="1"/>
    </xf>
    <xf numFmtId="1" fontId="0" fillId="6" borderId="47" xfId="0" applyNumberFormat="1" applyFont="1" applyFill="1" applyBorder="1" applyAlignment="1">
      <alignment horizontal="center"/>
    </xf>
    <xf numFmtId="0" fontId="0" fillId="6" borderId="47" xfId="0" applyFont="1" applyFill="1" applyBorder="1" applyAlignment="1">
      <alignment horizontal="center" wrapText="1"/>
    </xf>
    <xf numFmtId="2" fontId="0" fillId="6" borderId="47" xfId="0" applyNumberFormat="1" applyFont="1" applyFill="1" applyBorder="1" applyAlignment="1">
      <alignment horizontal="right" indent="1"/>
    </xf>
    <xf numFmtId="0" fontId="0" fillId="6" borderId="47" xfId="0" applyNumberFormat="1" applyFont="1" applyFill="1" applyBorder="1" applyAlignment="1">
      <alignment horizontal="left" vertical="center"/>
    </xf>
    <xf numFmtId="0" fontId="0" fillId="6" borderId="43" xfId="0" applyNumberFormat="1" applyFont="1" applyFill="1" applyBorder="1" applyAlignment="1">
      <alignment horizontal="left" vertical="center"/>
    </xf>
    <xf numFmtId="0" fontId="0" fillId="6" borderId="38" xfId="0" applyFont="1" applyFill="1" applyBorder="1" applyAlignment="1">
      <alignment horizontal="right" indent="1"/>
    </xf>
    <xf numFmtId="1" fontId="0" fillId="6" borderId="38" xfId="0" applyNumberFormat="1" applyFont="1" applyFill="1" applyBorder="1" applyAlignment="1">
      <alignment horizontal="center"/>
    </xf>
    <xf numFmtId="0" fontId="0" fillId="6" borderId="38" xfId="0" applyFont="1" applyFill="1" applyBorder="1" applyAlignment="1">
      <alignment horizontal="center" wrapText="1"/>
    </xf>
    <xf numFmtId="0" fontId="0" fillId="6" borderId="38" xfId="0" applyNumberFormat="1" applyFont="1" applyFill="1" applyBorder="1" applyAlignment="1">
      <alignment horizontal="left" vertical="center"/>
    </xf>
    <xf numFmtId="0" fontId="0" fillId="6" borderId="51" xfId="0" applyFont="1" applyFill="1" applyBorder="1" applyAlignment="1">
      <alignment wrapText="1"/>
    </xf>
    <xf numFmtId="0" fontId="0" fillId="6" borderId="15" xfId="0" applyNumberFormat="1" applyFont="1" applyFill="1" applyBorder="1" applyAlignment="1">
      <alignment horizontal="left" vertical="center"/>
    </xf>
    <xf numFmtId="0" fontId="0" fillId="6" borderId="16" xfId="0" applyFont="1" applyFill="1" applyBorder="1" applyAlignment="1">
      <alignment wrapText="1"/>
    </xf>
    <xf numFmtId="0" fontId="0" fillId="6" borderId="48" xfId="0" applyFont="1" applyFill="1" applyBorder="1" applyAlignment="1">
      <alignment wrapText="1"/>
    </xf>
    <xf numFmtId="0" fontId="0" fillId="6" borderId="18" xfId="0" applyFont="1" applyFill="1" applyBorder="1" applyAlignment="1">
      <alignment horizontal="right" indent="1"/>
    </xf>
    <xf numFmtId="1" fontId="0" fillId="6" borderId="18" xfId="0" applyNumberFormat="1" applyFont="1" applyFill="1" applyBorder="1" applyAlignment="1">
      <alignment horizontal="center"/>
    </xf>
    <xf numFmtId="0" fontId="0" fillId="6" borderId="18" xfId="0" applyFont="1" applyFill="1" applyBorder="1" applyAlignment="1">
      <alignment horizontal="center" wrapText="1"/>
    </xf>
    <xf numFmtId="2" fontId="0" fillId="6" borderId="18" xfId="0" applyNumberFormat="1" applyFont="1" applyFill="1" applyBorder="1" applyAlignment="1">
      <alignment horizontal="right" indent="1"/>
    </xf>
    <xf numFmtId="0" fontId="0" fillId="6" borderId="18" xfId="0" applyNumberFormat="1" applyFont="1" applyFill="1" applyBorder="1" applyAlignment="1">
      <alignment horizontal="left" vertical="center"/>
    </xf>
    <xf numFmtId="0" fontId="0" fillId="6" borderId="46" xfId="0" applyFont="1" applyFill="1" applyBorder="1" applyAlignment="1">
      <alignment wrapText="1"/>
    </xf>
    <xf numFmtId="49" fontId="0" fillId="5" borderId="44" xfId="0" applyNumberFormat="1" applyFont="1" applyFill="1" applyBorder="1" applyAlignment="1">
      <alignment horizontal="left"/>
    </xf>
    <xf numFmtId="0" fontId="0" fillId="5" borderId="43" xfId="0" applyFont="1" applyFill="1" applyBorder="1" applyAlignment="1">
      <alignment horizontal="left" vertical="center" wrapText="1"/>
    </xf>
    <xf numFmtId="0" fontId="0" fillId="5" borderId="43" xfId="0" applyNumberFormat="1" applyFont="1" applyFill="1" applyBorder="1" applyAlignment="1">
      <alignment horizontal="left" shrinkToFit="1"/>
    </xf>
    <xf numFmtId="0" fontId="0" fillId="8" borderId="38" xfId="0" applyFont="1" applyFill="1" applyBorder="1" applyAlignment="1">
      <alignment horizontal="right" indent="1"/>
    </xf>
    <xf numFmtId="0" fontId="0" fillId="8" borderId="38" xfId="0" applyFont="1" applyFill="1" applyBorder="1" applyAlignment="1">
      <alignment horizontal="center"/>
    </xf>
    <xf numFmtId="0" fontId="0" fillId="8" borderId="38" xfId="0" applyFont="1" applyFill="1" applyBorder="1" applyAlignment="1">
      <alignment horizontal="left" vertical="center" wrapText="1"/>
    </xf>
    <xf numFmtId="0" fontId="0" fillId="8" borderId="38" xfId="0" applyNumberFormat="1" applyFont="1" applyFill="1" applyBorder="1" applyAlignment="1">
      <alignment horizontal="left" shrinkToFit="1"/>
    </xf>
    <xf numFmtId="4" fontId="0" fillId="8" borderId="47" xfId="0" applyNumberFormat="1" applyFont="1" applyFill="1" applyBorder="1" applyAlignment="1">
      <alignment horizontal="right"/>
    </xf>
    <xf numFmtId="0" fontId="0" fillId="5" borderId="47" xfId="0" applyFont="1" applyFill="1" applyBorder="1" applyAlignment="1">
      <alignment horizontal="right" indent="1"/>
    </xf>
    <xf numFmtId="0" fontId="0" fillId="5" borderId="15" xfId="0" applyNumberFormat="1" applyFont="1" applyFill="1" applyBorder="1" applyAlignment="1">
      <alignment horizontal="left" shrinkToFit="1"/>
    </xf>
    <xf numFmtId="0" fontId="0" fillId="8" borderId="15" xfId="0" applyFont="1" applyFill="1" applyBorder="1" applyAlignment="1">
      <alignment horizontal="right" indent="1"/>
    </xf>
    <xf numFmtId="0" fontId="0" fillId="8" borderId="43" xfId="0" applyFont="1" applyFill="1" applyBorder="1" applyAlignment="1">
      <alignment horizontal="right" indent="1"/>
    </xf>
    <xf numFmtId="0" fontId="0" fillId="8" borderId="15" xfId="0" applyNumberFormat="1" applyFont="1" applyFill="1" applyBorder="1" applyAlignment="1">
      <alignment horizontal="left" shrinkToFit="1"/>
    </xf>
    <xf numFmtId="0" fontId="0" fillId="8" borderId="43" xfId="0" applyNumberFormat="1" applyFont="1" applyFill="1" applyBorder="1" applyAlignment="1">
      <alignment horizontal="left" shrinkToFit="1"/>
    </xf>
    <xf numFmtId="0" fontId="0" fillId="5" borderId="38" xfId="0" applyNumberFormat="1" applyFont="1" applyFill="1" applyBorder="1" applyAlignment="1">
      <alignment horizontal="left" shrinkToFit="1"/>
    </xf>
    <xf numFmtId="0" fontId="0" fillId="6" borderId="64" xfId="0" applyNumberFormat="1" applyFont="1" applyFill="1" applyBorder="1" applyAlignment="1">
      <alignment horizontal="left" shrinkToFit="1"/>
    </xf>
    <xf numFmtId="0" fontId="0" fillId="6" borderId="65" xfId="0" applyFont="1" applyFill="1" applyBorder="1" applyAlignment="1">
      <alignment horizontal="center" wrapText="1"/>
    </xf>
    <xf numFmtId="0" fontId="0" fillId="6" borderId="64" xfId="0" applyFont="1" applyFill="1" applyBorder="1" applyAlignment="1">
      <alignment horizontal="right" indent="1"/>
    </xf>
    <xf numFmtId="1" fontId="0" fillId="6" borderId="64" xfId="0" applyNumberFormat="1" applyFont="1" applyFill="1" applyBorder="1" applyAlignment="1">
      <alignment horizontal="center"/>
    </xf>
    <xf numFmtId="1" fontId="0" fillId="5" borderId="47" xfId="0" applyNumberFormat="1" applyFont="1" applyFill="1" applyBorder="1" applyAlignment="1">
      <alignment horizontal="center"/>
    </xf>
    <xf numFmtId="0" fontId="0" fillId="5" borderId="47" xfId="0" applyNumberFormat="1" applyFont="1" applyFill="1" applyBorder="1" applyAlignment="1">
      <alignment horizontal="left"/>
    </xf>
    <xf numFmtId="0" fontId="0" fillId="8" borderId="43" xfId="0" applyFont="1" applyFill="1" applyBorder="1" applyAlignment="1">
      <alignment horizontal="left" vertical="center" wrapText="1"/>
    </xf>
    <xf numFmtId="0" fontId="0" fillId="8" borderId="48" xfId="0" applyFont="1" applyFill="1" applyBorder="1" applyAlignment="1">
      <alignment wrapText="1"/>
    </xf>
    <xf numFmtId="0" fontId="0" fillId="5" borderId="36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48" xfId="0" applyFont="1" applyFill="1" applyBorder="1" applyAlignment="1">
      <alignment horizontal="center" vertical="center" wrapText="1"/>
    </xf>
    <xf numFmtId="0" fontId="0" fillId="6" borderId="38" xfId="0" applyNumberFormat="1" applyFont="1" applyFill="1" applyBorder="1" applyAlignment="1">
      <alignment horizontal="left"/>
    </xf>
    <xf numFmtId="0" fontId="0" fillId="6" borderId="51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35" xfId="0" applyFont="1" applyFill="1" applyBorder="1" applyAlignment="1">
      <alignment horizontal="center" vertical="center" wrapText="1"/>
    </xf>
    <xf numFmtId="0" fontId="0" fillId="5" borderId="49" xfId="0" applyFont="1" applyFill="1" applyBorder="1" applyAlignment="1">
      <alignment horizontal="right" indent="1"/>
    </xf>
    <xf numFmtId="0" fontId="0" fillId="5" borderId="49" xfId="0" applyFont="1" applyFill="1" applyBorder="1" applyAlignment="1">
      <alignment horizontal="center"/>
    </xf>
    <xf numFmtId="0" fontId="0" fillId="5" borderId="43" xfId="0" applyFont="1" applyFill="1" applyBorder="1"/>
    <xf numFmtId="0" fontId="0" fillId="5" borderId="15" xfId="0" applyFont="1" applyFill="1" applyBorder="1"/>
    <xf numFmtId="0" fontId="0" fillId="6" borderId="36" xfId="0" applyFont="1" applyFill="1" applyBorder="1" applyAlignment="1">
      <alignment horizontal="center" vertical="center" wrapText="1"/>
    </xf>
    <xf numFmtId="49" fontId="0" fillId="7" borderId="66" xfId="0" applyNumberFormat="1" applyFont="1" applyFill="1" applyBorder="1" applyAlignment="1">
      <alignment horizontal="left"/>
    </xf>
    <xf numFmtId="0" fontId="0" fillId="7" borderId="64" xfId="0" applyFont="1" applyFill="1" applyBorder="1" applyAlignment="1">
      <alignment horizontal="right" wrapText="1" indent="1"/>
    </xf>
    <xf numFmtId="1" fontId="0" fillId="7" borderId="64" xfId="0" applyNumberFormat="1" applyFont="1" applyFill="1" applyBorder="1" applyAlignment="1">
      <alignment horizontal="center"/>
    </xf>
    <xf numFmtId="0" fontId="0" fillId="7" borderId="64" xfId="0" applyFont="1" applyFill="1" applyBorder="1" applyAlignment="1">
      <alignment horizontal="center"/>
    </xf>
    <xf numFmtId="2" fontId="0" fillId="7" borderId="64" xfId="0" applyNumberFormat="1" applyFont="1" applyFill="1" applyBorder="1" applyAlignment="1">
      <alignment horizontal="right" indent="1"/>
    </xf>
    <xf numFmtId="4" fontId="0" fillId="7" borderId="64" xfId="0" applyNumberFormat="1" applyFont="1" applyFill="1" applyBorder="1" applyAlignment="1">
      <alignment horizontal="right"/>
    </xf>
    <xf numFmtId="0" fontId="0" fillId="7" borderId="64" xfId="0" applyFont="1" applyFill="1" applyBorder="1" applyAlignment="1">
      <alignment horizontal="center" vertical="center" wrapText="1"/>
    </xf>
    <xf numFmtId="0" fontId="0" fillId="7" borderId="64" xfId="0" applyNumberFormat="1" applyFont="1" applyFill="1" applyBorder="1" applyAlignment="1">
      <alignment horizontal="left"/>
    </xf>
    <xf numFmtId="0" fontId="0" fillId="7" borderId="65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left" vertical="center" wrapText="1"/>
    </xf>
    <xf numFmtId="0" fontId="0" fillId="5" borderId="35" xfId="0" applyFont="1" applyFill="1" applyBorder="1" applyAlignment="1">
      <alignment horizontal="center"/>
    </xf>
    <xf numFmtId="0" fontId="0" fillId="6" borderId="15" xfId="0" applyNumberFormat="1" applyFont="1" applyFill="1" applyBorder="1" applyAlignment="1">
      <alignment wrapText="1"/>
    </xf>
    <xf numFmtId="0" fontId="0" fillId="6" borderId="7" xfId="0" applyFont="1" applyFill="1" applyBorder="1" applyAlignment="1">
      <alignment wrapText="1"/>
    </xf>
    <xf numFmtId="0" fontId="0" fillId="6" borderId="43" xfId="0" applyNumberFormat="1" applyFont="1" applyFill="1" applyBorder="1" applyAlignment="1">
      <alignment wrapText="1"/>
    </xf>
    <xf numFmtId="0" fontId="0" fillId="6" borderId="35" xfId="0" applyFont="1" applyFill="1" applyBorder="1" applyAlignment="1">
      <alignment wrapText="1"/>
    </xf>
    <xf numFmtId="0" fontId="0" fillId="6" borderId="38" xfId="0" applyFont="1" applyFill="1" applyBorder="1" applyAlignment="1">
      <alignment horizontal="left" vertical="center" wrapText="1"/>
    </xf>
    <xf numFmtId="0" fontId="0" fillId="6" borderId="38" xfId="0" applyNumberFormat="1" applyFont="1" applyFill="1" applyBorder="1" applyAlignment="1">
      <alignment horizontal="left" wrapText="1"/>
    </xf>
    <xf numFmtId="0" fontId="0" fillId="6" borderId="36" xfId="0" applyFont="1" applyFill="1" applyBorder="1" applyAlignment="1">
      <alignment horizontal="center" wrapText="1"/>
    </xf>
    <xf numFmtId="0" fontId="0" fillId="5" borderId="15" xfId="0" applyNumberFormat="1" applyFont="1" applyFill="1" applyBorder="1" applyAlignment="1">
      <alignment horizontal="left" wrapText="1"/>
    </xf>
    <xf numFmtId="0" fontId="0" fillId="5" borderId="43" xfId="0" applyNumberFormat="1" applyFont="1" applyFill="1" applyBorder="1" applyAlignment="1">
      <alignment horizontal="left" wrapText="1"/>
    </xf>
    <xf numFmtId="0" fontId="0" fillId="6" borderId="15" xfId="0" applyNumberFormat="1" applyFont="1" applyFill="1" applyBorder="1" applyAlignment="1">
      <alignment horizontal="left" wrapText="1"/>
    </xf>
    <xf numFmtId="0" fontId="0" fillId="6" borderId="43" xfId="0" applyNumberFormat="1" applyFont="1" applyFill="1" applyBorder="1" applyAlignment="1">
      <alignment horizontal="left" wrapText="1"/>
    </xf>
    <xf numFmtId="0" fontId="0" fillId="6" borderId="47" xfId="0" applyFont="1" applyFill="1" applyBorder="1" applyAlignment="1">
      <alignment vertical="center" wrapText="1"/>
    </xf>
    <xf numFmtId="49" fontId="0" fillId="6" borderId="57" xfId="0" applyNumberFormat="1" applyFont="1" applyFill="1" applyBorder="1" applyAlignment="1">
      <alignment horizontal="left"/>
    </xf>
    <xf numFmtId="1" fontId="0" fillId="6" borderId="57" xfId="0" applyNumberFormat="1" applyFont="1" applyFill="1" applyBorder="1" applyAlignment="1">
      <alignment horizontal="center"/>
    </xf>
    <xf numFmtId="0" fontId="0" fillId="6" borderId="47" xfId="0" applyFont="1" applyFill="1" applyBorder="1" applyAlignment="1">
      <alignment horizontal="center"/>
    </xf>
    <xf numFmtId="2" fontId="0" fillId="6" borderId="14" xfId="0" applyNumberFormat="1" applyFont="1" applyFill="1" applyBorder="1" applyAlignment="1">
      <alignment horizontal="right" indent="1"/>
    </xf>
    <xf numFmtId="4" fontId="0" fillId="6" borderId="14" xfId="0" applyNumberFormat="1" applyFont="1" applyFill="1" applyBorder="1" applyAlignment="1">
      <alignment horizontal="right"/>
    </xf>
    <xf numFmtId="49" fontId="0" fillId="6" borderId="0" xfId="0" applyNumberFormat="1" applyFont="1" applyFill="1" applyBorder="1" applyAlignment="1">
      <alignment horizontal="left"/>
    </xf>
    <xf numFmtId="1" fontId="0" fillId="6" borderId="0" xfId="0" applyNumberFormat="1" applyFont="1" applyFill="1" applyBorder="1" applyAlignment="1">
      <alignment horizontal="center"/>
    </xf>
    <xf numFmtId="2" fontId="0" fillId="6" borderId="13" xfId="0" applyNumberFormat="1" applyFont="1" applyFill="1" applyBorder="1" applyAlignment="1">
      <alignment horizontal="right" indent="1"/>
    </xf>
    <xf numFmtId="4" fontId="0" fillId="6" borderId="13" xfId="0" applyNumberFormat="1" applyFont="1" applyFill="1" applyBorder="1" applyAlignment="1">
      <alignment horizontal="right"/>
    </xf>
    <xf numFmtId="0" fontId="0" fillId="5" borderId="30" xfId="1" applyFont="1" applyFill="1" applyBorder="1" applyAlignment="1">
      <alignment horizontal="left" wrapText="1"/>
    </xf>
    <xf numFmtId="0" fontId="0" fillId="5" borderId="45" xfId="1" applyFont="1" applyFill="1" applyBorder="1" applyAlignment="1">
      <alignment horizontal="right" indent="1"/>
    </xf>
    <xf numFmtId="3" fontId="0" fillId="5" borderId="45" xfId="1" applyNumberFormat="1" applyFont="1" applyFill="1" applyBorder="1" applyAlignment="1">
      <alignment horizontal="center"/>
    </xf>
    <xf numFmtId="0" fontId="0" fillId="5" borderId="45" xfId="1" applyFont="1" applyFill="1" applyBorder="1" applyAlignment="1">
      <alignment horizontal="center"/>
    </xf>
    <xf numFmtId="2" fontId="0" fillId="5" borderId="45" xfId="1" applyNumberFormat="1" applyFont="1" applyFill="1" applyBorder="1" applyAlignment="1">
      <alignment horizontal="right" indent="1"/>
    </xf>
    <xf numFmtId="4" fontId="0" fillId="5" borderId="45" xfId="1" applyNumberFormat="1" applyFont="1" applyFill="1" applyBorder="1" applyAlignment="1">
      <alignment horizontal="center"/>
    </xf>
    <xf numFmtId="4" fontId="0" fillId="5" borderId="14" xfId="1" applyNumberFormat="1" applyFont="1" applyFill="1" applyBorder="1" applyAlignment="1">
      <alignment horizontal="center"/>
    </xf>
    <xf numFmtId="0" fontId="0" fillId="5" borderId="38" xfId="1" applyNumberFormat="1" applyFont="1" applyFill="1" applyBorder="1" applyAlignment="1">
      <alignment vertical="center" wrapText="1"/>
    </xf>
    <xf numFmtId="0" fontId="0" fillId="5" borderId="36" xfId="1" applyFont="1" applyFill="1" applyBorder="1" applyAlignment="1">
      <alignment vertical="center" wrapText="1"/>
    </xf>
    <xf numFmtId="0" fontId="0" fillId="7" borderId="45" xfId="1" applyFont="1" applyFill="1" applyBorder="1" applyAlignment="1">
      <alignment horizontal="left" wrapText="1"/>
    </xf>
    <xf numFmtId="0" fontId="0" fillId="7" borderId="45" xfId="1" applyFont="1" applyFill="1" applyBorder="1" applyAlignment="1">
      <alignment horizontal="right" indent="1"/>
    </xf>
    <xf numFmtId="3" fontId="0" fillId="7" borderId="45" xfId="1" applyNumberFormat="1" applyFont="1" applyFill="1" applyBorder="1" applyAlignment="1">
      <alignment horizontal="center"/>
    </xf>
    <xf numFmtId="0" fontId="0" fillId="7" borderId="45" xfId="1" applyFont="1" applyFill="1" applyBorder="1" applyAlignment="1">
      <alignment horizontal="center"/>
    </xf>
    <xf numFmtId="2" fontId="0" fillId="7" borderId="45" xfId="1" applyNumberFormat="1" applyFont="1" applyFill="1" applyBorder="1" applyAlignment="1">
      <alignment horizontal="right" indent="1"/>
    </xf>
    <xf numFmtId="4" fontId="0" fillId="7" borderId="45" xfId="1" applyNumberFormat="1" applyFont="1" applyFill="1" applyBorder="1" applyAlignment="1">
      <alignment horizontal="center"/>
    </xf>
    <xf numFmtId="0" fontId="0" fillId="7" borderId="38" xfId="1" applyNumberFormat="1" applyFont="1" applyFill="1" applyBorder="1" applyAlignment="1">
      <alignment vertical="center" wrapText="1"/>
    </xf>
    <xf numFmtId="0" fontId="0" fillId="7" borderId="36" xfId="1" applyFont="1" applyFill="1" applyBorder="1" applyAlignment="1">
      <alignment vertical="center" wrapText="1"/>
    </xf>
    <xf numFmtId="0" fontId="0" fillId="6" borderId="30" xfId="1" applyFont="1" applyFill="1" applyBorder="1" applyAlignment="1">
      <alignment horizontal="left" wrapText="1"/>
    </xf>
    <xf numFmtId="0" fontId="0" fillId="6" borderId="45" xfId="1" applyFont="1" applyFill="1" applyBorder="1" applyAlignment="1">
      <alignment horizontal="right" indent="1"/>
    </xf>
    <xf numFmtId="3" fontId="0" fillId="6" borderId="45" xfId="1" applyNumberFormat="1" applyFont="1" applyFill="1" applyBorder="1" applyAlignment="1">
      <alignment horizontal="center"/>
    </xf>
    <xf numFmtId="0" fontId="0" fillId="6" borderId="45" xfId="1" applyFont="1" applyFill="1" applyBorder="1" applyAlignment="1">
      <alignment horizontal="center"/>
    </xf>
    <xf numFmtId="2" fontId="0" fillId="6" borderId="45" xfId="1" applyNumberFormat="1" applyFont="1" applyFill="1" applyBorder="1" applyAlignment="1">
      <alignment horizontal="right" indent="1"/>
    </xf>
    <xf numFmtId="4" fontId="0" fillId="6" borderId="45" xfId="1" applyNumberFormat="1" applyFont="1" applyFill="1" applyBorder="1" applyAlignment="1">
      <alignment horizontal="center"/>
    </xf>
    <xf numFmtId="0" fontId="0" fillId="6" borderId="38" xfId="1" applyNumberFormat="1" applyFont="1" applyFill="1" applyBorder="1" applyAlignment="1">
      <alignment vertical="center" wrapText="1"/>
    </xf>
    <xf numFmtId="0" fontId="0" fillId="6" borderId="36" xfId="1" applyFont="1" applyFill="1" applyBorder="1" applyAlignment="1">
      <alignment vertical="center" wrapText="1"/>
    </xf>
    <xf numFmtId="0" fontId="0" fillId="5" borderId="38" xfId="1" applyFont="1" applyFill="1" applyBorder="1" applyAlignment="1">
      <alignment horizontal="left" vertical="center" wrapText="1"/>
    </xf>
    <xf numFmtId="0" fontId="0" fillId="5" borderId="28" xfId="0" applyNumberFormat="1" applyFont="1" applyFill="1" applyBorder="1" applyAlignment="1">
      <alignment horizontal="left"/>
    </xf>
    <xf numFmtId="49" fontId="0" fillId="5" borderId="27" xfId="0" applyNumberFormat="1" applyFont="1" applyFill="1" applyBorder="1" applyAlignment="1">
      <alignment horizontal="left"/>
    </xf>
    <xf numFmtId="0" fontId="0" fillId="5" borderId="28" xfId="0" applyFont="1" applyFill="1" applyBorder="1" applyAlignment="1">
      <alignment horizontal="right" indent="1"/>
    </xf>
    <xf numFmtId="1" fontId="0" fillId="5" borderId="28" xfId="0" applyNumberFormat="1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2" fontId="0" fillId="5" borderId="28" xfId="0" applyNumberFormat="1" applyFont="1" applyFill="1" applyBorder="1" applyAlignment="1">
      <alignment horizontal="right" indent="1"/>
    </xf>
    <xf numFmtId="4" fontId="0" fillId="5" borderId="28" xfId="0" applyNumberFormat="1" applyFont="1" applyFill="1" applyBorder="1" applyAlignment="1">
      <alignment horizontal="right"/>
    </xf>
    <xf numFmtId="0" fontId="0" fillId="5" borderId="56" xfId="0" applyFont="1" applyFill="1" applyBorder="1" applyAlignment="1">
      <alignment horizontal="center" wrapText="1"/>
    </xf>
    <xf numFmtId="0" fontId="0" fillId="5" borderId="48" xfId="0" applyFont="1" applyFill="1" applyBorder="1" applyAlignment="1">
      <alignment horizontal="center" wrapText="1"/>
    </xf>
    <xf numFmtId="0" fontId="0" fillId="8" borderId="16" xfId="0" applyFont="1" applyFill="1" applyBorder="1" applyAlignment="1">
      <alignment horizontal="center" wrapText="1"/>
    </xf>
    <xf numFmtId="0" fontId="0" fillId="8" borderId="47" xfId="0" applyFont="1" applyFill="1" applyBorder="1" applyAlignment="1">
      <alignment horizontal="left" vertical="center" wrapText="1"/>
    </xf>
    <xf numFmtId="0" fontId="0" fillId="6" borderId="64" xfId="0" applyFont="1" applyFill="1" applyBorder="1" applyAlignment="1">
      <alignment horizontal="right" vertical="top" wrapText="1" indent="1"/>
    </xf>
    <xf numFmtId="0" fontId="0" fillId="6" borderId="18" xfId="0" applyFont="1" applyFill="1" applyBorder="1" applyAlignment="1">
      <alignment vertical="center" wrapText="1"/>
    </xf>
    <xf numFmtId="0" fontId="0" fillId="6" borderId="64" xfId="0" applyNumberFormat="1" applyFont="1" applyFill="1" applyBorder="1" applyAlignment="1">
      <alignment wrapText="1"/>
    </xf>
    <xf numFmtId="0" fontId="0" fillId="6" borderId="65" xfId="0" applyFont="1" applyFill="1" applyBorder="1" applyAlignment="1">
      <alignment horizontal="center"/>
    </xf>
    <xf numFmtId="49" fontId="0" fillId="6" borderId="44" xfId="0" applyNumberFormat="1" applyFont="1" applyFill="1" applyBorder="1" applyAlignment="1">
      <alignment horizontal="left"/>
    </xf>
    <xf numFmtId="0" fontId="0" fillId="6" borderId="19" xfId="0" applyFont="1" applyFill="1" applyBorder="1" applyAlignment="1">
      <alignment horizontal="right" wrapText="1" indent="1"/>
    </xf>
    <xf numFmtId="1" fontId="0" fillId="6" borderId="19" xfId="0" applyNumberFormat="1" applyFont="1" applyFill="1" applyBorder="1" applyAlignment="1">
      <alignment horizontal="center"/>
    </xf>
    <xf numFmtId="0" fontId="0" fillId="6" borderId="19" xfId="0" applyFont="1" applyFill="1" applyBorder="1" applyAlignment="1">
      <alignment horizontal="center"/>
    </xf>
    <xf numFmtId="2" fontId="0" fillId="6" borderId="19" xfId="0" applyNumberFormat="1" applyFont="1" applyFill="1" applyBorder="1" applyAlignment="1">
      <alignment horizontal="right" indent="1"/>
    </xf>
    <xf numFmtId="4" fontId="0" fillId="6" borderId="19" xfId="0" applyNumberFormat="1" applyFont="1" applyFill="1" applyBorder="1" applyAlignment="1">
      <alignment horizontal="right"/>
    </xf>
    <xf numFmtId="4" fontId="0" fillId="6" borderId="28" xfId="0" applyNumberFormat="1" applyFont="1" applyFill="1" applyBorder="1" applyAlignment="1">
      <alignment horizontal="right"/>
    </xf>
    <xf numFmtId="0" fontId="0" fillId="6" borderId="19" xfId="0" applyNumberFormat="1" applyFont="1" applyFill="1" applyBorder="1" applyAlignment="1">
      <alignment horizontal="left"/>
    </xf>
    <xf numFmtId="0" fontId="0" fillId="6" borderId="71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6" borderId="60" xfId="0" applyFont="1" applyFill="1" applyBorder="1" applyAlignment="1">
      <alignment horizontal="center"/>
    </xf>
    <xf numFmtId="49" fontId="0" fillId="8" borderId="62" xfId="0" applyNumberFormat="1" applyFont="1" applyFill="1" applyBorder="1" applyAlignment="1">
      <alignment horizontal="left"/>
    </xf>
    <xf numFmtId="0" fontId="0" fillId="8" borderId="63" xfId="0" applyFont="1" applyFill="1" applyBorder="1" applyAlignment="1">
      <alignment horizontal="right" wrapText="1" indent="1"/>
    </xf>
    <xf numFmtId="1" fontId="0" fillId="8" borderId="64" xfId="0" applyNumberFormat="1" applyFont="1" applyFill="1" applyBorder="1" applyAlignment="1">
      <alignment horizontal="center"/>
    </xf>
    <xf numFmtId="0" fontId="0" fillId="8" borderId="67" xfId="0" applyFont="1" applyFill="1" applyBorder="1" applyAlignment="1">
      <alignment horizontal="center"/>
    </xf>
    <xf numFmtId="2" fontId="0" fillId="8" borderId="63" xfId="0" applyNumberFormat="1" applyFont="1" applyFill="1" applyBorder="1" applyAlignment="1">
      <alignment horizontal="right" indent="1"/>
    </xf>
    <xf numFmtId="4" fontId="0" fillId="8" borderId="63" xfId="0" applyNumberFormat="1" applyFont="1" applyFill="1" applyBorder="1" applyAlignment="1">
      <alignment horizontal="right"/>
    </xf>
    <xf numFmtId="0" fontId="0" fillId="8" borderId="63" xfId="0" applyFont="1" applyFill="1" applyBorder="1" applyAlignment="1">
      <alignment horizontal="left" vertical="center" wrapText="1"/>
    </xf>
    <xf numFmtId="0" fontId="0" fillId="8" borderId="63" xfId="0" applyNumberFormat="1" applyFont="1" applyFill="1" applyBorder="1" applyAlignment="1">
      <alignment horizontal="left"/>
    </xf>
    <xf numFmtId="0" fontId="0" fillId="8" borderId="69" xfId="0" applyFont="1" applyFill="1" applyBorder="1" applyAlignment="1">
      <alignment horizontal="center"/>
    </xf>
    <xf numFmtId="4" fontId="0" fillId="5" borderId="15" xfId="0" applyNumberFormat="1" applyFont="1" applyFill="1" applyBorder="1" applyAlignment="1">
      <alignment horizontal="right"/>
    </xf>
    <xf numFmtId="4" fontId="0" fillId="5" borderId="43" xfId="0" applyNumberFormat="1" applyFont="1" applyFill="1" applyBorder="1" applyAlignment="1">
      <alignment horizontal="right"/>
    </xf>
    <xf numFmtId="4" fontId="0" fillId="7" borderId="38" xfId="1" applyNumberFormat="1" applyFont="1" applyFill="1" applyBorder="1" applyAlignment="1">
      <alignment horizontal="center"/>
    </xf>
    <xf numFmtId="4" fontId="0" fillId="6" borderId="47" xfId="1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indent="2"/>
    </xf>
    <xf numFmtId="0" fontId="0" fillId="0" borderId="73" xfId="0" applyFont="1" applyFill="1" applyBorder="1" applyAlignment="1">
      <alignment vertical="center"/>
    </xf>
    <xf numFmtId="4" fontId="1" fillId="0" borderId="32" xfId="0" applyNumberFormat="1" applyFont="1" applyFill="1" applyBorder="1" applyAlignment="1">
      <alignment horizontal="right" indent="2"/>
    </xf>
    <xf numFmtId="0" fontId="1" fillId="0" borderId="0" xfId="0" applyNumberFormat="1" applyFont="1" applyFill="1" applyBorder="1" applyAlignment="1">
      <alignment horizontal="right" indent="1"/>
    </xf>
    <xf numFmtId="4" fontId="1" fillId="0" borderId="0" xfId="0" applyNumberFormat="1" applyFont="1" applyFill="1" applyBorder="1" applyAlignment="1">
      <alignment horizontal="right" indent="1"/>
    </xf>
    <xf numFmtId="0" fontId="1" fillId="8" borderId="4" xfId="0" applyFont="1" applyFill="1" applyBorder="1" applyAlignment="1">
      <alignment horizontal="center" wrapText="1"/>
    </xf>
    <xf numFmtId="164" fontId="1" fillId="8" borderId="26" xfId="0" applyNumberFormat="1" applyFont="1" applyFill="1" applyBorder="1"/>
    <xf numFmtId="164" fontId="1" fillId="8" borderId="55" xfId="0" applyNumberFormat="1" applyFont="1" applyFill="1" applyBorder="1"/>
    <xf numFmtId="164" fontId="1" fillId="8" borderId="3" xfId="0" applyNumberFormat="1" applyFont="1" applyFill="1" applyBorder="1"/>
    <xf numFmtId="0" fontId="1" fillId="7" borderId="3" xfId="0" applyFont="1" applyFill="1" applyBorder="1" applyAlignment="1">
      <alignment horizontal="center" vertical="center" wrapText="1"/>
    </xf>
    <xf numFmtId="4" fontId="1" fillId="7" borderId="26" xfId="0" applyNumberFormat="1" applyFont="1" applyFill="1" applyBorder="1" applyAlignment="1">
      <alignment horizontal="right" vertical="center" indent="1"/>
    </xf>
    <xf numFmtId="164" fontId="1" fillId="7" borderId="55" xfId="0" applyNumberFormat="1" applyFont="1" applyFill="1" applyBorder="1" applyAlignment="1">
      <alignment vertical="center"/>
    </xf>
    <xf numFmtId="164" fontId="1" fillId="7" borderId="3" xfId="0" applyNumberFormat="1" applyFont="1" applyFill="1" applyBorder="1" applyAlignment="1">
      <alignment vertical="center"/>
    </xf>
    <xf numFmtId="0" fontId="1" fillId="0" borderId="1" xfId="0" applyFont="1" applyBorder="1" applyAlignment="1"/>
    <xf numFmtId="0" fontId="7" fillId="0" borderId="1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4" fontId="1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0" fillId="7" borderId="32" xfId="0" applyFont="1" applyFill="1" applyBorder="1" applyAlignment="1">
      <alignment horizontal="center"/>
    </xf>
    <xf numFmtId="4" fontId="0" fillId="7" borderId="20" xfId="0" applyNumberFormat="1" applyFont="1" applyFill="1" applyBorder="1" applyAlignment="1">
      <alignment horizontal="right" inden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 indent="1"/>
    </xf>
    <xf numFmtId="4" fontId="1" fillId="0" borderId="34" xfId="0" applyNumberFormat="1" applyFont="1" applyFill="1" applyBorder="1" applyAlignment="1">
      <alignment horizontal="right" indent="1"/>
    </xf>
    <xf numFmtId="4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0" fontId="1" fillId="0" borderId="74" xfId="0" applyFont="1" applyFill="1" applyBorder="1" applyAlignment="1">
      <alignment horizontal="center"/>
    </xf>
    <xf numFmtId="0" fontId="1" fillId="0" borderId="74" xfId="0" applyFont="1" applyFill="1" applyBorder="1"/>
    <xf numFmtId="0" fontId="1" fillId="0" borderId="74" xfId="0" applyFont="1" applyFill="1" applyBorder="1" applyAlignment="1">
      <alignment horizontal="left"/>
    </xf>
    <xf numFmtId="0" fontId="1" fillId="0" borderId="75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 indent="2"/>
    </xf>
    <xf numFmtId="4" fontId="1" fillId="0" borderId="46" xfId="0" applyNumberFormat="1" applyFont="1" applyFill="1" applyBorder="1" applyAlignment="1">
      <alignment horizontal="right" indent="1"/>
    </xf>
    <xf numFmtId="0" fontId="0" fillId="7" borderId="38" xfId="0" applyFont="1" applyFill="1" applyBorder="1" applyAlignment="1">
      <alignment horizontal="center"/>
    </xf>
    <xf numFmtId="4" fontId="0" fillId="7" borderId="38" xfId="0" applyNumberFormat="1" applyFont="1" applyFill="1" applyBorder="1" applyAlignment="1">
      <alignment horizontal="right" wrapText="1" indent="1"/>
    </xf>
    <xf numFmtId="4" fontId="0" fillId="7" borderId="38" xfId="0" applyNumberFormat="1" applyFont="1" applyFill="1" applyBorder="1" applyAlignment="1">
      <alignment horizontal="right" indent="1"/>
    </xf>
    <xf numFmtId="0" fontId="0" fillId="7" borderId="38" xfId="0" applyFont="1" applyFill="1" applyBorder="1" applyAlignment="1">
      <alignment horizontal="left"/>
    </xf>
    <xf numFmtId="0" fontId="1" fillId="0" borderId="24" xfId="0" applyFont="1" applyFill="1" applyBorder="1" applyAlignment="1">
      <alignment wrapText="1"/>
    </xf>
    <xf numFmtId="2" fontId="0" fillId="7" borderId="64" xfId="0" applyNumberFormat="1" applyFont="1" applyFill="1" applyBorder="1" applyAlignment="1">
      <alignment horizontal="right" wrapText="1" indent="1"/>
    </xf>
    <xf numFmtId="4" fontId="0" fillId="7" borderId="64" xfId="0" applyNumberFormat="1" applyFont="1" applyFill="1" applyBorder="1" applyAlignment="1">
      <alignment horizontal="right" wrapText="1" indent="1"/>
    </xf>
    <xf numFmtId="4" fontId="0" fillId="7" borderId="64" xfId="0" applyNumberFormat="1" applyFont="1" applyFill="1" applyBorder="1" applyAlignment="1">
      <alignment horizontal="right" indent="1"/>
    </xf>
    <xf numFmtId="0" fontId="0" fillId="7" borderId="64" xfId="0" applyFont="1" applyFill="1" applyBorder="1" applyAlignment="1">
      <alignment horizontal="left"/>
    </xf>
    <xf numFmtId="0" fontId="0" fillId="7" borderId="66" xfId="0" applyFont="1" applyFill="1" applyBorder="1" applyAlignment="1">
      <alignment horizontal="center"/>
    </xf>
    <xf numFmtId="0" fontId="1" fillId="0" borderId="54" xfId="0" applyFont="1" applyFill="1" applyBorder="1" applyAlignment="1">
      <alignment wrapText="1"/>
    </xf>
    <xf numFmtId="0" fontId="1" fillId="0" borderId="53" xfId="0" applyFont="1" applyFill="1" applyBorder="1" applyAlignment="1">
      <alignment wrapText="1"/>
    </xf>
    <xf numFmtId="0" fontId="1" fillId="0" borderId="74" xfId="0" applyFont="1" applyFill="1" applyBorder="1" applyAlignment="1">
      <alignment horizontal="right" wrapText="1" indent="1"/>
    </xf>
    <xf numFmtId="4" fontId="1" fillId="0" borderId="74" xfId="0" applyNumberFormat="1" applyFont="1" applyFill="1" applyBorder="1" applyAlignment="1">
      <alignment horizontal="right" wrapText="1" indent="1"/>
    </xf>
    <xf numFmtId="4" fontId="1" fillId="0" borderId="74" xfId="0" applyNumberFormat="1" applyFont="1" applyFill="1" applyBorder="1" applyAlignment="1">
      <alignment horizontal="right" indent="1"/>
    </xf>
    <xf numFmtId="0" fontId="1" fillId="0" borderId="74" xfId="0" applyFont="1" applyFill="1" applyBorder="1" applyAlignment="1">
      <alignment horizontal="center" wrapText="1"/>
    </xf>
    <xf numFmtId="0" fontId="1" fillId="0" borderId="74" xfId="0" applyFont="1" applyFill="1" applyBorder="1" applyAlignment="1">
      <alignment wrapText="1"/>
    </xf>
    <xf numFmtId="0" fontId="0" fillId="8" borderId="44" xfId="0" applyFont="1" applyFill="1" applyBorder="1" applyAlignment="1">
      <alignment horizontal="center"/>
    </xf>
    <xf numFmtId="0" fontId="0" fillId="8" borderId="19" xfId="0" applyFont="1" applyFill="1" applyBorder="1" applyAlignment="1">
      <alignment horizontal="right" indent="1"/>
    </xf>
    <xf numFmtId="0" fontId="0" fillId="8" borderId="19" xfId="0" applyFont="1" applyFill="1" applyBorder="1" applyAlignment="1">
      <alignment horizontal="center"/>
    </xf>
    <xf numFmtId="2" fontId="0" fillId="8" borderId="28" xfId="0" applyNumberFormat="1" applyFont="1" applyFill="1" applyBorder="1" applyAlignment="1">
      <alignment horizontal="right" wrapText="1" indent="1"/>
    </xf>
    <xf numFmtId="4" fontId="0" fillId="8" borderId="19" xfId="0" applyNumberFormat="1" applyFont="1" applyFill="1" applyBorder="1" applyAlignment="1">
      <alignment horizontal="right" wrapText="1" indent="1"/>
    </xf>
    <xf numFmtId="4" fontId="0" fillId="8" borderId="19" xfId="0" applyNumberFormat="1" applyFont="1" applyFill="1" applyBorder="1" applyAlignment="1">
      <alignment horizontal="right" indent="1"/>
    </xf>
    <xf numFmtId="0" fontId="0" fillId="8" borderId="19" xfId="0" applyFont="1" applyFill="1" applyBorder="1" applyAlignment="1">
      <alignment horizontal="left" wrapText="1"/>
    </xf>
    <xf numFmtId="0" fontId="0" fillId="8" borderId="19" xfId="0" applyFont="1" applyFill="1" applyBorder="1" applyAlignment="1">
      <alignment horizontal="left"/>
    </xf>
    <xf numFmtId="0" fontId="0" fillId="8" borderId="70" xfId="0" applyFont="1" applyFill="1" applyBorder="1" applyAlignment="1">
      <alignment horizontal="center"/>
    </xf>
    <xf numFmtId="0" fontId="0" fillId="8" borderId="30" xfId="0" applyFont="1" applyFill="1" applyBorder="1" applyAlignment="1">
      <alignment horizontal="center"/>
    </xf>
    <xf numFmtId="2" fontId="0" fillId="8" borderId="47" xfId="0" applyNumberFormat="1" applyFont="1" applyFill="1" applyBorder="1" applyAlignment="1">
      <alignment horizontal="right" wrapText="1" indent="1"/>
    </xf>
    <xf numFmtId="4" fontId="0" fillId="8" borderId="38" xfId="0" applyNumberFormat="1" applyFont="1" applyFill="1" applyBorder="1" applyAlignment="1">
      <alignment horizontal="right" wrapText="1" indent="1"/>
    </xf>
    <xf numFmtId="4" fontId="0" fillId="8" borderId="38" xfId="0" applyNumberFormat="1" applyFont="1" applyFill="1" applyBorder="1" applyAlignment="1">
      <alignment horizontal="right" indent="1"/>
    </xf>
    <xf numFmtId="0" fontId="0" fillId="8" borderId="38" xfId="0" applyFont="1" applyFill="1" applyBorder="1" applyAlignment="1">
      <alignment horizontal="left" wrapText="1"/>
    </xf>
    <xf numFmtId="0" fontId="0" fillId="8" borderId="38" xfId="0" applyFont="1" applyFill="1" applyBorder="1" applyAlignment="1">
      <alignment horizontal="left"/>
    </xf>
    <xf numFmtId="0" fontId="0" fillId="8" borderId="51" xfId="0" applyFont="1" applyFill="1" applyBorder="1" applyAlignment="1">
      <alignment horizontal="center"/>
    </xf>
    <xf numFmtId="0" fontId="0" fillId="7" borderId="30" xfId="0" applyFont="1" applyFill="1" applyBorder="1" applyAlignment="1">
      <alignment horizontal="center"/>
    </xf>
    <xf numFmtId="0" fontId="0" fillId="7" borderId="38" xfId="0" applyFont="1" applyFill="1" applyBorder="1" applyAlignment="1">
      <alignment horizontal="right" indent="1"/>
    </xf>
    <xf numFmtId="2" fontId="0" fillId="7" borderId="47" xfId="0" applyNumberFormat="1" applyFont="1" applyFill="1" applyBorder="1" applyAlignment="1">
      <alignment horizontal="right" wrapText="1" indent="1"/>
    </xf>
    <xf numFmtId="0" fontId="0" fillId="7" borderId="38" xfId="0" applyFont="1" applyFill="1" applyBorder="1" applyAlignment="1">
      <alignment horizontal="left" wrapText="1"/>
    </xf>
    <xf numFmtId="0" fontId="0" fillId="7" borderId="51" xfId="0" applyFont="1" applyFill="1" applyBorder="1" applyAlignment="1">
      <alignment horizontal="center"/>
    </xf>
    <xf numFmtId="0" fontId="0" fillId="7" borderId="64" xfId="0" applyFont="1" applyFill="1" applyBorder="1" applyAlignment="1">
      <alignment horizontal="right" indent="1"/>
    </xf>
    <xf numFmtId="0" fontId="0" fillId="7" borderId="64" xfId="0" applyFont="1" applyFill="1" applyBorder="1" applyAlignment="1">
      <alignment horizontal="left" wrapText="1"/>
    </xf>
    <xf numFmtId="0" fontId="0" fillId="7" borderId="6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wrapText="1" indent="1"/>
    </xf>
    <xf numFmtId="3" fontId="7" fillId="0" borderId="0" xfId="0" applyNumberFormat="1" applyFont="1" applyFill="1" applyBorder="1"/>
    <xf numFmtId="164" fontId="7" fillId="0" borderId="0" xfId="0" applyNumberFormat="1" applyFont="1" applyFill="1" applyBorder="1" applyAlignment="1">
      <alignment horizontal="right" indent="1"/>
    </xf>
    <xf numFmtId="164" fontId="1" fillId="0" borderId="0" xfId="0" applyNumberFormat="1" applyFont="1" applyFill="1" applyBorder="1" applyAlignment="1">
      <alignment horizontal="right" indent="2"/>
    </xf>
    <xf numFmtId="0" fontId="1" fillId="2" borderId="3" xfId="0" applyFont="1" applyFill="1" applyBorder="1" applyAlignment="1"/>
    <xf numFmtId="0" fontId="1" fillId="2" borderId="20" xfId="0" applyFont="1" applyFill="1" applyBorder="1" applyAlignment="1">
      <alignment horizontal="right" wrapText="1" indent="1"/>
    </xf>
    <xf numFmtId="3" fontId="1" fillId="2" borderId="20" xfId="0" applyNumberFormat="1" applyFont="1" applyFill="1" applyBorder="1" applyAlignment="1">
      <alignment horizontal="centerContinuous" wrapText="1"/>
    </xf>
    <xf numFmtId="0" fontId="1" fillId="2" borderId="33" xfId="0" applyFont="1" applyFill="1" applyBorder="1" applyAlignment="1">
      <alignment horizontal="center" wrapText="1"/>
    </xf>
    <xf numFmtId="0" fontId="0" fillId="8" borderId="19" xfId="0" applyFont="1" applyFill="1" applyBorder="1" applyAlignment="1">
      <alignment horizontal="right" wrapText="1" indent="1"/>
    </xf>
    <xf numFmtId="164" fontId="0" fillId="8" borderId="19" xfId="0" applyNumberFormat="1" applyFont="1" applyFill="1" applyBorder="1" applyAlignment="1">
      <alignment horizontal="right"/>
    </xf>
    <xf numFmtId="0" fontId="0" fillId="7" borderId="20" xfId="0" applyFont="1" applyFill="1" applyBorder="1" applyAlignment="1">
      <alignment horizontal="right" wrapText="1" indent="1"/>
    </xf>
    <xf numFmtId="0" fontId="1" fillId="0" borderId="12" xfId="0" applyFont="1" applyBorder="1" applyAlignment="1"/>
    <xf numFmtId="164" fontId="1" fillId="0" borderId="34" xfId="0" applyNumberFormat="1" applyFont="1" applyFill="1" applyBorder="1" applyAlignment="1">
      <alignment horizontal="right"/>
    </xf>
    <xf numFmtId="164" fontId="1" fillId="0" borderId="73" xfId="0" applyNumberFormat="1" applyFont="1" applyFill="1" applyBorder="1" applyAlignment="1">
      <alignment horizontal="justify"/>
    </xf>
    <xf numFmtId="0" fontId="1" fillId="0" borderId="0" xfId="0" applyFont="1" applyFill="1" applyBorder="1" applyAlignment="1">
      <alignment horizontal="right" indent="1"/>
    </xf>
    <xf numFmtId="0" fontId="0" fillId="8" borderId="20" xfId="0" applyFont="1" applyFill="1" applyBorder="1" applyAlignment="1">
      <alignment horizontal="right" wrapText="1" indent="1"/>
    </xf>
    <xf numFmtId="164" fontId="0" fillId="8" borderId="28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 indent="1"/>
    </xf>
    <xf numFmtId="164" fontId="1" fillId="0" borderId="4" xfId="0" applyNumberFormat="1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 horizontal="justify"/>
    </xf>
    <xf numFmtId="0" fontId="1" fillId="0" borderId="4" xfId="0" applyFont="1" applyFill="1" applyBorder="1" applyAlignment="1">
      <alignment horizontal="right" indent="1"/>
    </xf>
    <xf numFmtId="164" fontId="1" fillId="0" borderId="73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justify"/>
    </xf>
    <xf numFmtId="164" fontId="1" fillId="0" borderId="0" xfId="0" applyNumberFormat="1" applyFont="1" applyFill="1" applyBorder="1" applyAlignment="1">
      <alignment horizontal="right" indent="1"/>
    </xf>
    <xf numFmtId="164" fontId="1" fillId="0" borderId="0" xfId="0" applyNumberFormat="1" applyFont="1" applyFill="1" applyBorder="1" applyAlignment="1">
      <alignment horizontal="right"/>
    </xf>
    <xf numFmtId="164" fontId="1" fillId="0" borderId="12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indent="1"/>
    </xf>
    <xf numFmtId="0" fontId="1" fillId="0" borderId="1" xfId="0" applyFont="1" applyFill="1" applyBorder="1" applyAlignment="1">
      <alignment horizontal="right" indent="1"/>
    </xf>
    <xf numFmtId="164" fontId="1" fillId="3" borderId="10" xfId="0" applyNumberFormat="1" applyFont="1" applyFill="1" applyBorder="1" applyAlignment="1">
      <alignment horizontal="right"/>
    </xf>
    <xf numFmtId="164" fontId="1" fillId="0" borderId="46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left" vertical="top"/>
    </xf>
    <xf numFmtId="4" fontId="0" fillId="8" borderId="22" xfId="0" applyNumberFormat="1" applyFont="1" applyFill="1" applyBorder="1" applyAlignment="1">
      <alignment horizontal="center"/>
    </xf>
    <xf numFmtId="4" fontId="0" fillId="8" borderId="17" xfId="0" applyNumberFormat="1" applyFont="1" applyFill="1" applyBorder="1" applyAlignment="1">
      <alignment horizontal="center"/>
    </xf>
    <xf numFmtId="4" fontId="0" fillId="8" borderId="16" xfId="0" applyNumberFormat="1" applyFont="1" applyFill="1" applyBorder="1" applyAlignment="1">
      <alignment horizontal="center"/>
    </xf>
    <xf numFmtId="4" fontId="0" fillId="8" borderId="46" xfId="0" applyNumberFormat="1" applyFont="1" applyFill="1" applyBorder="1" applyAlignment="1">
      <alignment horizontal="center"/>
    </xf>
    <xf numFmtId="4" fontId="0" fillId="7" borderId="26" xfId="0" applyNumberFormat="1" applyFont="1" applyFill="1" applyBorder="1" applyAlignment="1">
      <alignment horizontal="center"/>
    </xf>
    <xf numFmtId="4" fontId="0" fillId="7" borderId="55" xfId="0" applyNumberFormat="1" applyFont="1" applyFill="1" applyBorder="1" applyAlignment="1">
      <alignment horizontal="center"/>
    </xf>
    <xf numFmtId="4" fontId="0" fillId="7" borderId="25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left" wrapText="1"/>
    </xf>
    <xf numFmtId="0" fontId="1" fillId="2" borderId="32" xfId="0" applyFont="1" applyFill="1" applyBorder="1" applyAlignment="1">
      <alignment horizontal="centerContinuous" wrapText="1"/>
    </xf>
    <xf numFmtId="3" fontId="0" fillId="8" borderId="19" xfId="0" applyNumberFormat="1" applyFont="1" applyFill="1" applyBorder="1" applyAlignment="1">
      <alignment horizontal="right" indent="1"/>
    </xf>
    <xf numFmtId="3" fontId="0" fillId="7" borderId="64" xfId="0" applyNumberFormat="1" applyFont="1" applyFill="1" applyBorder="1" applyAlignment="1">
      <alignment horizontal="right" indent="1"/>
    </xf>
    <xf numFmtId="164" fontId="0" fillId="7" borderId="64" xfId="0" applyNumberFormat="1" applyFont="1" applyFill="1" applyBorder="1" applyAlignment="1">
      <alignment horizontal="right"/>
    </xf>
    <xf numFmtId="16" fontId="0" fillId="8" borderId="41" xfId="0" applyNumberFormat="1" applyFont="1" applyFill="1" applyBorder="1" applyAlignment="1">
      <alignment horizontal="center"/>
    </xf>
    <xf numFmtId="3" fontId="0" fillId="8" borderId="43" xfId="0" applyNumberFormat="1" applyFont="1" applyFill="1" applyBorder="1" applyAlignment="1">
      <alignment horizontal="right" indent="1"/>
    </xf>
    <xf numFmtId="164" fontId="0" fillId="8" borderId="43" xfId="0" applyNumberFormat="1" applyFont="1" applyFill="1" applyBorder="1" applyAlignment="1">
      <alignment horizontal="right"/>
    </xf>
    <xf numFmtId="4" fontId="0" fillId="8" borderId="43" xfId="0" applyNumberFormat="1" applyFont="1" applyFill="1" applyBorder="1" applyAlignment="1">
      <alignment horizontal="right" indent="1"/>
    </xf>
    <xf numFmtId="0" fontId="0" fillId="8" borderId="41" xfId="0" applyFont="1" applyFill="1" applyBorder="1" applyAlignment="1">
      <alignment horizontal="center"/>
    </xf>
    <xf numFmtId="0" fontId="0" fillId="8" borderId="66" xfId="0" applyFont="1" applyFill="1" applyBorder="1" applyAlignment="1">
      <alignment horizontal="center"/>
    </xf>
    <xf numFmtId="0" fontId="0" fillId="8" borderId="64" xfId="0" applyFont="1" applyFill="1" applyBorder="1" applyAlignment="1">
      <alignment horizontal="right" wrapText="1" indent="1"/>
    </xf>
    <xf numFmtId="3" fontId="0" fillId="8" borderId="64" xfId="0" applyNumberFormat="1" applyFont="1" applyFill="1" applyBorder="1" applyAlignment="1">
      <alignment horizontal="right" indent="1"/>
    </xf>
    <xf numFmtId="0" fontId="0" fillId="8" borderId="64" xfId="0" applyFont="1" applyFill="1" applyBorder="1" applyAlignment="1">
      <alignment horizontal="center"/>
    </xf>
    <xf numFmtId="164" fontId="0" fillId="8" borderId="64" xfId="0" applyNumberFormat="1" applyFont="1" applyFill="1" applyBorder="1" applyAlignment="1">
      <alignment horizontal="right"/>
    </xf>
    <xf numFmtId="4" fontId="0" fillId="8" borderId="64" xfId="0" applyNumberFormat="1" applyFont="1" applyFill="1" applyBorder="1" applyAlignment="1">
      <alignment horizontal="right" indent="1"/>
    </xf>
    <xf numFmtId="0" fontId="0" fillId="7" borderId="42" xfId="0" applyFont="1" applyFill="1" applyBorder="1" applyAlignment="1">
      <alignment horizontal="center"/>
    </xf>
    <xf numFmtId="3" fontId="0" fillId="7" borderId="18" xfId="0" applyNumberFormat="1" applyFont="1" applyFill="1" applyBorder="1" applyAlignment="1">
      <alignment horizontal="right" indent="1"/>
    </xf>
    <xf numFmtId="0" fontId="0" fillId="7" borderId="18" xfId="0" applyFont="1" applyFill="1" applyBorder="1" applyAlignment="1">
      <alignment horizontal="center"/>
    </xf>
    <xf numFmtId="164" fontId="0" fillId="7" borderId="18" xfId="0" applyNumberFormat="1" applyFont="1" applyFill="1" applyBorder="1" applyAlignment="1">
      <alignment horizontal="right"/>
    </xf>
    <xf numFmtId="4" fontId="0" fillId="7" borderId="18" xfId="0" applyNumberFormat="1" applyFont="1" applyFill="1" applyBorder="1" applyAlignment="1">
      <alignment horizontal="right" indent="1"/>
    </xf>
    <xf numFmtId="0" fontId="0" fillId="8" borderId="44" xfId="0" applyFont="1" applyFill="1" applyBorder="1" applyAlignment="1">
      <alignment horizontal="centerContinuous" wrapText="1"/>
    </xf>
    <xf numFmtId="3" fontId="0" fillId="8" borderId="19" xfId="0" applyNumberFormat="1" applyFont="1" applyFill="1" applyBorder="1" applyAlignment="1">
      <alignment horizontal="right" wrapText="1" indent="1"/>
    </xf>
    <xf numFmtId="0" fontId="0" fillId="8" borderId="9" xfId="0" applyFont="1" applyFill="1" applyBorder="1" applyAlignment="1">
      <alignment horizontal="center" wrapText="1"/>
    </xf>
    <xf numFmtId="2" fontId="0" fillId="8" borderId="19" xfId="0" applyNumberFormat="1" applyFont="1" applyFill="1" applyBorder="1" applyAlignment="1">
      <alignment horizontal="right" wrapText="1" indent="1"/>
    </xf>
    <xf numFmtId="0" fontId="0" fillId="8" borderId="70" xfId="0" applyFont="1" applyFill="1" applyBorder="1" applyAlignment="1">
      <alignment horizontal="left" wrapText="1"/>
    </xf>
    <xf numFmtId="0" fontId="0" fillId="7" borderId="5" xfId="0" applyFont="1" applyFill="1" applyBorder="1" applyAlignment="1">
      <alignment horizontal="centerContinuous" wrapText="1"/>
    </xf>
    <xf numFmtId="3" fontId="0" fillId="7" borderId="18" xfId="0" applyNumberFormat="1" applyFont="1" applyFill="1" applyBorder="1" applyAlignment="1">
      <alignment horizontal="right" wrapText="1" indent="1"/>
    </xf>
    <xf numFmtId="0" fontId="0" fillId="7" borderId="13" xfId="0" applyFont="1" applyFill="1" applyBorder="1" applyAlignment="1">
      <alignment horizontal="center" wrapText="1"/>
    </xf>
    <xf numFmtId="2" fontId="0" fillId="7" borderId="15" xfId="0" applyNumberFormat="1" applyFont="1" applyFill="1" applyBorder="1" applyAlignment="1">
      <alignment horizontal="right" wrapText="1" indent="1"/>
    </xf>
    <xf numFmtId="4" fontId="0" fillId="7" borderId="15" xfId="0" applyNumberFormat="1" applyFont="1" applyFill="1" applyBorder="1" applyAlignment="1">
      <alignment horizontal="right" wrapText="1" indent="1"/>
    </xf>
    <xf numFmtId="4" fontId="0" fillId="7" borderId="18" xfId="0" applyNumberFormat="1" applyFont="1" applyFill="1" applyBorder="1" applyAlignment="1">
      <alignment horizontal="right" wrapText="1" indent="1"/>
    </xf>
    <xf numFmtId="0" fontId="0" fillId="7" borderId="16" xfId="0" applyFont="1" applyFill="1" applyBorder="1" applyAlignment="1">
      <alignment horizontal="left" wrapText="1"/>
    </xf>
    <xf numFmtId="0" fontId="0" fillId="8" borderId="33" xfId="0" applyFont="1" applyFill="1" applyBorder="1" applyAlignment="1">
      <alignment horizontal="centerContinuous" wrapText="1"/>
    </xf>
    <xf numFmtId="3" fontId="0" fillId="8" borderId="20" xfId="0" applyNumberFormat="1" applyFont="1" applyFill="1" applyBorder="1" applyAlignment="1">
      <alignment horizontal="right" wrapText="1" indent="1"/>
    </xf>
    <xf numFmtId="0" fontId="0" fillId="8" borderId="74" xfId="0" applyFont="1" applyFill="1" applyBorder="1" applyAlignment="1">
      <alignment horizontal="center" wrapText="1"/>
    </xf>
    <xf numFmtId="4" fontId="0" fillId="8" borderId="28" xfId="0" applyNumberFormat="1" applyFont="1" applyFill="1" applyBorder="1" applyAlignment="1">
      <alignment horizontal="right" wrapText="1" indent="1"/>
    </xf>
    <xf numFmtId="4" fontId="0" fillId="8" borderId="20" xfId="0" applyNumberFormat="1" applyFont="1" applyFill="1" applyBorder="1" applyAlignment="1">
      <alignment horizontal="right" wrapText="1" indent="1"/>
    </xf>
    <xf numFmtId="0" fontId="0" fillId="8" borderId="34" xfId="0" applyFont="1" applyFill="1" applyBorder="1" applyAlignment="1">
      <alignment horizontal="left" wrapText="1"/>
    </xf>
    <xf numFmtId="3" fontId="0" fillId="7" borderId="20" xfId="0" applyNumberFormat="1" applyFont="1" applyFill="1" applyBorder="1" applyAlignment="1">
      <alignment horizontal="right" indent="1"/>
    </xf>
    <xf numFmtId="0" fontId="0" fillId="7" borderId="28" xfId="0" applyFont="1" applyFill="1" applyBorder="1" applyAlignment="1">
      <alignment horizontal="center"/>
    </xf>
    <xf numFmtId="2" fontId="0" fillId="7" borderId="28" xfId="0" applyNumberFormat="1" applyFont="1" applyFill="1" applyBorder="1" applyAlignment="1">
      <alignment horizontal="right" indent="1"/>
    </xf>
    <xf numFmtId="4" fontId="0" fillId="7" borderId="28" xfId="0" applyNumberFormat="1" applyFont="1" applyFill="1" applyBorder="1" applyAlignment="1">
      <alignment horizontal="right" indent="1"/>
    </xf>
    <xf numFmtId="164" fontId="1" fillId="0" borderId="11" xfId="0" applyNumberFormat="1" applyFont="1" applyFill="1" applyBorder="1" applyAlignment="1">
      <alignment horizontal="center"/>
    </xf>
    <xf numFmtId="164" fontId="1" fillId="0" borderId="34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0" fillId="6" borderId="44" xfId="1" applyFont="1" applyFill="1" applyBorder="1" applyAlignment="1">
      <alignment horizontal="center" wrapText="1"/>
    </xf>
    <xf numFmtId="0" fontId="0" fillId="6" borderId="19" xfId="1" applyFont="1" applyFill="1" applyBorder="1" applyAlignment="1">
      <alignment horizontal="right" indent="1" shrinkToFit="1"/>
    </xf>
    <xf numFmtId="3" fontId="0" fillId="6" borderId="19" xfId="1" applyNumberFormat="1" applyFont="1" applyFill="1" applyBorder="1" applyAlignment="1">
      <alignment horizontal="center"/>
    </xf>
    <xf numFmtId="0" fontId="7" fillId="6" borderId="19" xfId="1" applyFont="1" applyFill="1" applyBorder="1" applyAlignment="1">
      <alignment horizontal="center"/>
    </xf>
    <xf numFmtId="164" fontId="7" fillId="6" borderId="19" xfId="1" applyNumberFormat="1" applyFont="1" applyFill="1" applyBorder="1" applyAlignment="1">
      <alignment horizontal="right" indent="1"/>
    </xf>
    <xf numFmtId="164" fontId="0" fillId="6" borderId="19" xfId="1" applyNumberFormat="1" applyFont="1" applyFill="1" applyBorder="1" applyAlignment="1">
      <alignment horizontal="right" indent="2"/>
    </xf>
    <xf numFmtId="164" fontId="0" fillId="6" borderId="19" xfId="1" applyNumberFormat="1" applyFont="1" applyFill="1" applyBorder="1" applyAlignment="1">
      <alignment horizontal="center"/>
    </xf>
    <xf numFmtId="164" fontId="0" fillId="6" borderId="37" xfId="1" applyNumberFormat="1" applyFont="1" applyFill="1" applyBorder="1" applyAlignment="1">
      <alignment horizontal="justify"/>
    </xf>
    <xf numFmtId="0" fontId="0" fillId="8" borderId="66" xfId="1" applyFont="1" applyFill="1" applyBorder="1" applyAlignment="1">
      <alignment horizontal="center" wrapText="1"/>
    </xf>
    <xf numFmtId="0" fontId="0" fillId="8" borderId="1" xfId="1" applyFont="1" applyFill="1" applyBorder="1" applyAlignment="1">
      <alignment horizontal="right" indent="1" shrinkToFit="1"/>
    </xf>
    <xf numFmtId="3" fontId="0" fillId="8" borderId="63" xfId="1" applyNumberFormat="1" applyFont="1" applyFill="1" applyBorder="1" applyAlignment="1">
      <alignment horizontal="center"/>
    </xf>
    <xf numFmtId="0" fontId="7" fillId="8" borderId="63" xfId="1" applyFont="1" applyFill="1" applyBorder="1" applyAlignment="1">
      <alignment horizontal="center"/>
    </xf>
    <xf numFmtId="164" fontId="7" fillId="8" borderId="64" xfId="1" applyNumberFormat="1" applyFont="1" applyFill="1" applyBorder="1" applyAlignment="1">
      <alignment horizontal="right" indent="1"/>
    </xf>
    <xf numFmtId="164" fontId="0" fillId="8" borderId="1" xfId="1" applyNumberFormat="1" applyFont="1" applyFill="1" applyBorder="1" applyAlignment="1">
      <alignment horizontal="right" indent="2"/>
    </xf>
    <xf numFmtId="164" fontId="0" fillId="8" borderId="63" xfId="1" applyNumberFormat="1" applyFont="1" applyFill="1" applyBorder="1" applyAlignment="1">
      <alignment horizontal="center"/>
    </xf>
    <xf numFmtId="164" fontId="0" fillId="8" borderId="69" xfId="1" applyNumberFormat="1" applyFont="1" applyFill="1" applyBorder="1" applyAlignment="1">
      <alignment horizontal="justify"/>
    </xf>
    <xf numFmtId="0" fontId="0" fillId="6" borderId="30" xfId="0" applyFont="1" applyFill="1" applyBorder="1" applyAlignment="1">
      <alignment horizontal="center" wrapText="1"/>
    </xf>
    <xf numFmtId="0" fontId="0" fillId="6" borderId="38" xfId="0" applyFont="1" applyFill="1" applyBorder="1" applyAlignment="1">
      <alignment horizontal="right" indent="1" shrinkToFit="1"/>
    </xf>
    <xf numFmtId="164" fontId="0" fillId="6" borderId="38" xfId="0" applyNumberFormat="1" applyFont="1" applyFill="1" applyBorder="1" applyAlignment="1">
      <alignment horizontal="right"/>
    </xf>
    <xf numFmtId="164" fontId="0" fillId="6" borderId="38" xfId="0" applyNumberFormat="1" applyFont="1" applyFill="1" applyBorder="1" applyAlignment="1">
      <alignment horizontal="left" indent="4"/>
    </xf>
    <xf numFmtId="164" fontId="0" fillId="6" borderId="36" xfId="0" applyNumberFormat="1" applyFont="1" applyFill="1" applyBorder="1" applyAlignment="1">
      <alignment horizontal="justify"/>
    </xf>
    <xf numFmtId="0" fontId="0" fillId="5" borderId="30" xfId="0" applyFont="1" applyFill="1" applyBorder="1" applyAlignment="1">
      <alignment horizontal="center" wrapText="1"/>
    </xf>
    <xf numFmtId="0" fontId="0" fillId="5" borderId="38" xfId="0" applyFont="1" applyFill="1" applyBorder="1" applyAlignment="1">
      <alignment horizontal="right" indent="1" shrinkToFit="1"/>
    </xf>
    <xf numFmtId="3" fontId="0" fillId="5" borderId="38" xfId="0" applyNumberFormat="1" applyFont="1" applyFill="1" applyBorder="1" applyAlignment="1">
      <alignment horizontal="center"/>
    </xf>
    <xf numFmtId="164" fontId="0" fillId="5" borderId="38" xfId="0" applyNumberFormat="1" applyFont="1" applyFill="1" applyBorder="1" applyAlignment="1">
      <alignment horizontal="right"/>
    </xf>
    <xf numFmtId="164" fontId="0" fillId="5" borderId="38" xfId="0" applyNumberFormat="1" applyFont="1" applyFill="1" applyBorder="1" applyAlignment="1">
      <alignment horizontal="left" indent="4"/>
    </xf>
    <xf numFmtId="164" fontId="0" fillId="5" borderId="36" xfId="0" applyNumberFormat="1" applyFont="1" applyFill="1" applyBorder="1" applyAlignment="1">
      <alignment horizontal="justify"/>
    </xf>
    <xf numFmtId="0" fontId="0" fillId="5" borderId="30" xfId="0" applyFont="1" applyFill="1" applyBorder="1" applyAlignment="1">
      <alignment horizontal="center"/>
    </xf>
    <xf numFmtId="4" fontId="0" fillId="5" borderId="38" xfId="0" applyNumberFormat="1" applyFont="1" applyFill="1" applyBorder="1" applyAlignment="1">
      <alignment horizontal="right" indent="1"/>
    </xf>
    <xf numFmtId="4" fontId="0" fillId="5" borderId="38" xfId="0" applyNumberFormat="1" applyFont="1" applyFill="1" applyBorder="1" applyAlignment="1">
      <alignment horizontal="left" indent="4"/>
    </xf>
    <xf numFmtId="0" fontId="0" fillId="8" borderId="67" xfId="0" applyFont="1" applyFill="1" applyBorder="1" applyAlignment="1">
      <alignment horizontal="right" indent="1"/>
    </xf>
    <xf numFmtId="4" fontId="0" fillId="8" borderId="64" xfId="0" applyNumberFormat="1" applyFont="1" applyFill="1" applyBorder="1" applyAlignment="1">
      <alignment horizontal="left" indent="4"/>
    </xf>
    <xf numFmtId="164" fontId="0" fillId="8" borderId="67" xfId="0" applyNumberFormat="1" applyFont="1" applyFill="1" applyBorder="1" applyAlignment="1">
      <alignment horizontal="justify"/>
    </xf>
    <xf numFmtId="4" fontId="0" fillId="6" borderId="38" xfId="0" applyNumberFormat="1" applyFont="1" applyFill="1" applyBorder="1" applyAlignment="1">
      <alignment horizontal="center"/>
    </xf>
    <xf numFmtId="4" fontId="0" fillId="5" borderId="38" xfId="0" applyNumberFormat="1" applyFont="1" applyFill="1" applyBorder="1" applyAlignment="1">
      <alignment horizontal="center"/>
    </xf>
    <xf numFmtId="4" fontId="0" fillId="8" borderId="6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right" indent="2"/>
    </xf>
    <xf numFmtId="164" fontId="1" fillId="3" borderId="32" xfId="0" applyNumberFormat="1" applyFont="1" applyFill="1" applyBorder="1" applyAlignment="1">
      <alignment horizontal="right" indent="2"/>
    </xf>
    <xf numFmtId="0" fontId="1" fillId="3" borderId="10" xfId="0" applyFont="1" applyFill="1" applyBorder="1" applyAlignment="1">
      <alignment horizontal="right" vertical="center" wrapText="1" indent="1"/>
    </xf>
    <xf numFmtId="4" fontId="1" fillId="3" borderId="4" xfId="0" applyNumberFormat="1" applyFont="1" applyFill="1" applyBorder="1" applyAlignment="1">
      <alignment horizontal="center" vertical="center"/>
    </xf>
    <xf numFmtId="4" fontId="1" fillId="0" borderId="34" xfId="0" applyNumberFormat="1" applyFont="1" applyFill="1" applyBorder="1" applyAlignment="1">
      <alignment horizontal="center"/>
    </xf>
    <xf numFmtId="16" fontId="0" fillId="8" borderId="30" xfId="0" applyNumberFormat="1" applyFont="1" applyFill="1" applyBorder="1" applyAlignment="1">
      <alignment horizontal="left"/>
    </xf>
    <xf numFmtId="49" fontId="0" fillId="8" borderId="38" xfId="0" applyNumberFormat="1" applyFont="1" applyFill="1" applyBorder="1" applyAlignment="1">
      <alignment horizontal="right" wrapText="1" indent="1"/>
    </xf>
    <xf numFmtId="3" fontId="0" fillId="8" borderId="38" xfId="0" applyNumberFormat="1" applyFont="1" applyFill="1" applyBorder="1" applyAlignment="1">
      <alignment horizontal="right" indent="1"/>
    </xf>
    <xf numFmtId="4" fontId="0" fillId="8" borderId="38" xfId="0" applyNumberFormat="1" applyFont="1" applyFill="1" applyBorder="1" applyAlignment="1">
      <alignment horizontal="center"/>
    </xf>
    <xf numFmtId="164" fontId="0" fillId="8" borderId="51" xfId="0" applyNumberFormat="1" applyFont="1" applyFill="1" applyBorder="1" applyAlignment="1">
      <alignment vertical="center" wrapText="1"/>
    </xf>
    <xf numFmtId="16" fontId="0" fillId="8" borderId="31" xfId="0" applyNumberFormat="1" applyFont="1" applyFill="1" applyBorder="1" applyAlignment="1">
      <alignment horizontal="left"/>
    </xf>
    <xf numFmtId="49" fontId="0" fillId="8" borderId="47" xfId="0" applyNumberFormat="1" applyFont="1" applyFill="1" applyBorder="1" applyAlignment="1">
      <alignment horizontal="right" wrapText="1" indent="1"/>
    </xf>
    <xf numFmtId="3" fontId="0" fillId="8" borderId="47" xfId="0" applyNumberFormat="1" applyFont="1" applyFill="1" applyBorder="1" applyAlignment="1">
      <alignment horizontal="right" indent="1"/>
    </xf>
    <xf numFmtId="0" fontId="0" fillId="8" borderId="47" xfId="0" applyFont="1" applyFill="1" applyBorder="1" applyAlignment="1">
      <alignment horizontal="center" wrapText="1"/>
    </xf>
    <xf numFmtId="2" fontId="0" fillId="8" borderId="47" xfId="0" applyNumberFormat="1" applyFont="1" applyFill="1" applyBorder="1" applyAlignment="1">
      <alignment horizontal="right" indent="1"/>
    </xf>
    <xf numFmtId="4" fontId="0" fillId="8" borderId="47" xfId="0" applyNumberFormat="1" applyFont="1" applyFill="1" applyBorder="1" applyAlignment="1">
      <alignment horizontal="center"/>
    </xf>
    <xf numFmtId="16" fontId="0" fillId="8" borderId="40" xfId="0" applyNumberFormat="1" applyFont="1" applyFill="1" applyBorder="1" applyAlignment="1">
      <alignment horizontal="left"/>
    </xf>
    <xf numFmtId="49" fontId="0" fillId="8" borderId="15" xfId="0" applyNumberFormat="1" applyFont="1" applyFill="1" applyBorder="1" applyAlignment="1">
      <alignment horizontal="right" wrapText="1" indent="1"/>
    </xf>
    <xf numFmtId="3" fontId="0" fillId="8" borderId="15" xfId="0" applyNumberFormat="1" applyFont="1" applyFill="1" applyBorder="1" applyAlignment="1">
      <alignment horizontal="right" indent="1"/>
    </xf>
    <xf numFmtId="4" fontId="0" fillId="8" borderId="15" xfId="0" applyNumberFormat="1" applyFont="1" applyFill="1" applyBorder="1" applyAlignment="1">
      <alignment horizontal="center"/>
    </xf>
    <xf numFmtId="16" fontId="0" fillId="8" borderId="41" xfId="0" applyNumberFormat="1" applyFont="1" applyFill="1" applyBorder="1" applyAlignment="1">
      <alignment horizontal="left"/>
    </xf>
    <xf numFmtId="49" fontId="0" fillId="8" borderId="43" xfId="0" applyNumberFormat="1" applyFont="1" applyFill="1" applyBorder="1" applyAlignment="1">
      <alignment horizontal="right" wrapText="1" indent="1"/>
    </xf>
    <xf numFmtId="4" fontId="0" fillId="8" borderId="43" xfId="0" applyNumberFormat="1" applyFont="1" applyFill="1" applyBorder="1" applyAlignment="1">
      <alignment horizontal="center"/>
    </xf>
    <xf numFmtId="0" fontId="0" fillId="6" borderId="30" xfId="0" applyFont="1" applyFill="1" applyBorder="1" applyAlignment="1">
      <alignment horizontal="left"/>
    </xf>
    <xf numFmtId="49" fontId="0" fillId="6" borderId="38" xfId="0" applyNumberFormat="1" applyFont="1" applyFill="1" applyBorder="1" applyAlignment="1">
      <alignment horizontal="right" wrapText="1" indent="1"/>
    </xf>
    <xf numFmtId="3" fontId="0" fillId="6" borderId="38" xfId="0" applyNumberFormat="1" applyFont="1" applyFill="1" applyBorder="1" applyAlignment="1">
      <alignment horizontal="right" indent="1"/>
    </xf>
    <xf numFmtId="164" fontId="0" fillId="6" borderId="51" xfId="0" applyNumberFormat="1" applyFont="1" applyFill="1" applyBorder="1" applyAlignment="1">
      <alignment vertical="center" wrapText="1"/>
    </xf>
    <xf numFmtId="0" fontId="0" fillId="6" borderId="31" xfId="0" applyFont="1" applyFill="1" applyBorder="1" applyAlignment="1">
      <alignment horizontal="left"/>
    </xf>
    <xf numFmtId="49" fontId="0" fillId="6" borderId="47" xfId="0" applyNumberFormat="1" applyFont="1" applyFill="1" applyBorder="1" applyAlignment="1">
      <alignment horizontal="right" wrapText="1" indent="1"/>
    </xf>
    <xf numFmtId="3" fontId="0" fillId="6" borderId="47" xfId="0" applyNumberFormat="1" applyFont="1" applyFill="1" applyBorder="1" applyAlignment="1">
      <alignment horizontal="right" indent="1"/>
    </xf>
    <xf numFmtId="4" fontId="0" fillId="6" borderId="47" xfId="0" applyNumberFormat="1" applyFont="1" applyFill="1" applyBorder="1" applyAlignment="1">
      <alignment horizontal="center"/>
    </xf>
    <xf numFmtId="0" fontId="0" fillId="6" borderId="41" xfId="0" applyFont="1" applyFill="1" applyBorder="1" applyAlignment="1">
      <alignment horizontal="left"/>
    </xf>
    <xf numFmtId="49" fontId="0" fillId="6" borderId="43" xfId="0" applyNumberFormat="1" applyFont="1" applyFill="1" applyBorder="1" applyAlignment="1">
      <alignment horizontal="right" wrapText="1" indent="1"/>
    </xf>
    <xf numFmtId="3" fontId="0" fillId="6" borderId="43" xfId="0" applyNumberFormat="1" applyFont="1" applyFill="1" applyBorder="1" applyAlignment="1">
      <alignment horizontal="right" indent="1"/>
    </xf>
    <xf numFmtId="4" fontId="0" fillId="6" borderId="43" xfId="0" applyNumberFormat="1" applyFont="1" applyFill="1" applyBorder="1" applyAlignment="1">
      <alignment horizontal="center"/>
    </xf>
    <xf numFmtId="0" fontId="0" fillId="5" borderId="30" xfId="0" applyFont="1" applyFill="1" applyBorder="1" applyAlignment="1">
      <alignment horizontal="left"/>
    </xf>
    <xf numFmtId="49" fontId="0" fillId="5" borderId="38" xfId="0" applyNumberFormat="1" applyFont="1" applyFill="1" applyBorder="1" applyAlignment="1">
      <alignment horizontal="right" wrapText="1" indent="1"/>
    </xf>
    <xf numFmtId="3" fontId="0" fillId="5" borderId="38" xfId="0" applyNumberFormat="1" applyFont="1" applyFill="1" applyBorder="1" applyAlignment="1">
      <alignment horizontal="right" indent="1"/>
    </xf>
    <xf numFmtId="164" fontId="0" fillId="5" borderId="51" xfId="0" applyNumberFormat="1" applyFont="1" applyFill="1" applyBorder="1" applyAlignment="1">
      <alignment vertical="center" wrapText="1"/>
    </xf>
    <xf numFmtId="0" fontId="0" fillId="5" borderId="40" xfId="0" applyFont="1" applyFill="1" applyBorder="1" applyAlignment="1">
      <alignment horizontal="left"/>
    </xf>
    <xf numFmtId="49" fontId="0" fillId="5" borderId="15" xfId="0" applyNumberFormat="1" applyFont="1" applyFill="1" applyBorder="1" applyAlignment="1">
      <alignment horizontal="right" wrapText="1" indent="1"/>
    </xf>
    <xf numFmtId="3" fontId="0" fillId="5" borderId="15" xfId="0" applyNumberFormat="1" applyFont="1" applyFill="1" applyBorder="1" applyAlignment="1">
      <alignment horizontal="right" indent="1"/>
    </xf>
    <xf numFmtId="4" fontId="0" fillId="5" borderId="15" xfId="0" applyNumberFormat="1" applyFont="1" applyFill="1" applyBorder="1" applyAlignment="1">
      <alignment horizontal="center"/>
    </xf>
    <xf numFmtId="0" fontId="0" fillId="5" borderId="41" xfId="0" applyFont="1" applyFill="1" applyBorder="1" applyAlignment="1">
      <alignment horizontal="left"/>
    </xf>
    <xf numFmtId="49" fontId="0" fillId="5" borderId="43" xfId="0" applyNumberFormat="1" applyFont="1" applyFill="1" applyBorder="1" applyAlignment="1">
      <alignment horizontal="right" wrapText="1" indent="1"/>
    </xf>
    <xf numFmtId="3" fontId="0" fillId="5" borderId="43" xfId="0" applyNumberFormat="1" applyFont="1" applyFill="1" applyBorder="1" applyAlignment="1">
      <alignment horizontal="right" indent="1"/>
    </xf>
    <xf numFmtId="4" fontId="0" fillId="5" borderId="43" xfId="0" applyNumberFormat="1" applyFont="1" applyFill="1" applyBorder="1" applyAlignment="1">
      <alignment horizontal="center"/>
    </xf>
    <xf numFmtId="0" fontId="0" fillId="8" borderId="40" xfId="0" applyFont="1" applyFill="1" applyBorder="1" applyAlignment="1">
      <alignment horizontal="left"/>
    </xf>
    <xf numFmtId="0" fontId="0" fillId="8" borderId="0" xfId="0" applyFont="1" applyFill="1" applyAlignment="1">
      <alignment horizontal="center" wrapText="1"/>
    </xf>
    <xf numFmtId="0" fontId="0" fillId="8" borderId="41" xfId="0" applyFont="1" applyFill="1" applyBorder="1" applyAlignment="1">
      <alignment horizontal="left"/>
    </xf>
    <xf numFmtId="0" fontId="0" fillId="8" borderId="60" xfId="0" applyFont="1" applyFill="1" applyBorder="1" applyAlignment="1">
      <alignment horizontal="center" wrapText="1"/>
    </xf>
    <xf numFmtId="0" fontId="0" fillId="7" borderId="66" xfId="0" applyFont="1" applyFill="1" applyBorder="1" applyAlignment="1">
      <alignment horizontal="left"/>
    </xf>
    <xf numFmtId="49" fontId="0" fillId="7" borderId="64" xfId="0" applyNumberFormat="1" applyFont="1" applyFill="1" applyBorder="1" applyAlignment="1">
      <alignment horizontal="right" wrapText="1" indent="1"/>
    </xf>
    <xf numFmtId="0" fontId="0" fillId="7" borderId="67" xfId="0" applyFont="1" applyFill="1" applyBorder="1" applyAlignment="1">
      <alignment horizontal="center" wrapText="1"/>
    </xf>
    <xf numFmtId="4" fontId="0" fillId="7" borderId="64" xfId="0" applyNumberFormat="1" applyFont="1" applyFill="1" applyBorder="1" applyAlignment="1">
      <alignment horizontal="center"/>
    </xf>
    <xf numFmtId="164" fontId="0" fillId="7" borderId="69" xfId="0" applyNumberFormat="1" applyFont="1" applyFill="1" applyBorder="1" applyAlignment="1">
      <alignment vertical="center" wrapText="1"/>
    </xf>
    <xf numFmtId="164" fontId="0" fillId="6" borderId="48" xfId="0" applyNumberFormat="1" applyFont="1" applyFill="1" applyBorder="1" applyAlignment="1">
      <alignment vertical="center" wrapText="1"/>
    </xf>
    <xf numFmtId="0" fontId="0" fillId="8" borderId="31" xfId="0" applyFont="1" applyFill="1" applyBorder="1" applyAlignment="1">
      <alignment horizontal="left"/>
    </xf>
    <xf numFmtId="0" fontId="0" fillId="8" borderId="30" xfId="0" applyFont="1" applyFill="1" applyBorder="1" applyAlignment="1">
      <alignment horizontal="left"/>
    </xf>
    <xf numFmtId="0" fontId="0" fillId="6" borderId="44" xfId="0" applyFont="1" applyFill="1" applyBorder="1" applyAlignment="1">
      <alignment horizontal="left" wrapText="1"/>
    </xf>
    <xf numFmtId="49" fontId="0" fillId="6" borderId="19" xfId="0" applyNumberFormat="1" applyFont="1" applyFill="1" applyBorder="1" applyAlignment="1">
      <alignment horizontal="right" wrapText="1" indent="1"/>
    </xf>
    <xf numFmtId="3" fontId="0" fillId="6" borderId="19" xfId="0" applyNumberFormat="1" applyFont="1" applyFill="1" applyBorder="1" applyAlignment="1">
      <alignment horizontal="right" wrapText="1" indent="1"/>
    </xf>
    <xf numFmtId="2" fontId="0" fillId="6" borderId="19" xfId="0" applyNumberFormat="1" applyFont="1" applyFill="1" applyBorder="1" applyAlignment="1">
      <alignment horizontal="right" wrapText="1" indent="1"/>
    </xf>
    <xf numFmtId="4" fontId="0" fillId="6" borderId="19" xfId="0" applyNumberFormat="1" applyFont="1" applyFill="1" applyBorder="1" applyAlignment="1">
      <alignment horizontal="center"/>
    </xf>
    <xf numFmtId="0" fontId="0" fillId="6" borderId="70" xfId="0" applyFont="1" applyFill="1" applyBorder="1" applyAlignment="1">
      <alignment vertical="center" wrapText="1"/>
    </xf>
    <xf numFmtId="0" fontId="0" fillId="6" borderId="30" xfId="0" applyFont="1" applyFill="1" applyBorder="1" applyAlignment="1">
      <alignment horizontal="left" wrapText="1"/>
    </xf>
    <xf numFmtId="0" fontId="0" fillId="6" borderId="51" xfId="0" applyFont="1" applyFill="1" applyBorder="1" applyAlignment="1">
      <alignment vertical="center" wrapText="1"/>
    </xf>
    <xf numFmtId="0" fontId="0" fillId="5" borderId="40" xfId="0" applyFont="1" applyFill="1" applyBorder="1" applyAlignment="1">
      <alignment horizontal="left" wrapText="1"/>
    </xf>
    <xf numFmtId="49" fontId="0" fillId="5" borderId="29" xfId="0" applyNumberFormat="1" applyFont="1" applyFill="1" applyBorder="1" applyAlignment="1">
      <alignment horizontal="right" indent="1"/>
    </xf>
    <xf numFmtId="0" fontId="0" fillId="5" borderId="29" xfId="0" applyFont="1" applyFill="1" applyBorder="1" applyAlignment="1">
      <alignment horizontal="right" indent="1"/>
    </xf>
    <xf numFmtId="0" fontId="0" fillId="5" borderId="29" xfId="0" applyFont="1" applyFill="1" applyBorder="1" applyAlignment="1">
      <alignment horizontal="center"/>
    </xf>
    <xf numFmtId="4" fontId="0" fillId="5" borderId="15" xfId="0" applyNumberFormat="1" applyFont="1" applyFill="1" applyBorder="1" applyAlignment="1">
      <alignment horizontal="center"/>
    </xf>
    <xf numFmtId="0" fontId="0" fillId="5" borderId="41" xfId="0" applyFont="1" applyFill="1" applyBorder="1" applyAlignment="1">
      <alignment horizontal="left" wrapText="1"/>
    </xf>
    <xf numFmtId="49" fontId="0" fillId="5" borderId="49" xfId="0" applyNumberFormat="1" applyFont="1" applyFill="1" applyBorder="1" applyAlignment="1">
      <alignment horizontal="right" indent="1"/>
    </xf>
    <xf numFmtId="4" fontId="0" fillId="5" borderId="43" xfId="0" applyNumberFormat="1" applyFont="1" applyFill="1" applyBorder="1" applyAlignment="1">
      <alignment horizontal="center"/>
    </xf>
    <xf numFmtId="0" fontId="0" fillId="7" borderId="30" xfId="0" applyFont="1" applyFill="1" applyBorder="1" applyAlignment="1">
      <alignment horizontal="left" wrapText="1"/>
    </xf>
    <xf numFmtId="49" fontId="0" fillId="7" borderId="50" xfId="0" applyNumberFormat="1" applyFont="1" applyFill="1" applyBorder="1" applyAlignment="1">
      <alignment horizontal="right" indent="1"/>
    </xf>
    <xf numFmtId="0" fontId="0" fillId="7" borderId="50" xfId="0" applyFont="1" applyFill="1" applyBorder="1" applyAlignment="1">
      <alignment horizontal="right" indent="1"/>
    </xf>
    <xf numFmtId="0" fontId="0" fillId="7" borderId="50" xfId="0" applyFont="1" applyFill="1" applyBorder="1" applyAlignment="1">
      <alignment horizontal="center"/>
    </xf>
    <xf numFmtId="4" fontId="0" fillId="7" borderId="38" xfId="0" applyNumberFormat="1" applyFont="1" applyFill="1" applyBorder="1" applyAlignment="1">
      <alignment horizontal="center"/>
    </xf>
    <xf numFmtId="0" fontId="0" fillId="7" borderId="51" xfId="0" applyFont="1" applyFill="1" applyBorder="1" applyAlignment="1">
      <alignment vertical="center" wrapText="1"/>
    </xf>
    <xf numFmtId="0" fontId="0" fillId="8" borderId="31" xfId="0" applyFont="1" applyFill="1" applyBorder="1" applyAlignment="1">
      <alignment horizontal="left" wrapText="1"/>
    </xf>
    <xf numFmtId="49" fontId="0" fillId="8" borderId="52" xfId="0" applyNumberFormat="1" applyFont="1" applyFill="1" applyBorder="1" applyAlignment="1">
      <alignment horizontal="right" indent="1"/>
    </xf>
    <xf numFmtId="0" fontId="0" fillId="8" borderId="52" xfId="0" applyFont="1" applyFill="1" applyBorder="1" applyAlignment="1">
      <alignment horizontal="right" indent="1"/>
    </xf>
    <xf numFmtId="0" fontId="0" fillId="8" borderId="52" xfId="0" applyFont="1" applyFill="1" applyBorder="1" applyAlignment="1">
      <alignment horizontal="center"/>
    </xf>
    <xf numFmtId="49" fontId="0" fillId="6" borderId="50" xfId="0" applyNumberFormat="1" applyFont="1" applyFill="1" applyBorder="1" applyAlignment="1">
      <alignment horizontal="right" indent="1"/>
    </xf>
    <xf numFmtId="0" fontId="0" fillId="6" borderId="50" xfId="0" applyFont="1" applyFill="1" applyBorder="1" applyAlignment="1">
      <alignment horizontal="right" indent="1"/>
    </xf>
    <xf numFmtId="0" fontId="0" fillId="6" borderId="50" xfId="0" applyFont="1" applyFill="1" applyBorder="1" applyAlignment="1">
      <alignment horizontal="center"/>
    </xf>
    <xf numFmtId="0" fontId="0" fillId="6" borderId="40" xfId="0" applyFont="1" applyFill="1" applyBorder="1" applyAlignment="1">
      <alignment horizontal="left" wrapText="1"/>
    </xf>
    <xf numFmtId="49" fontId="0" fillId="6" borderId="29" xfId="0" applyNumberFormat="1" applyFont="1" applyFill="1" applyBorder="1" applyAlignment="1">
      <alignment horizontal="right" indent="1"/>
    </xf>
    <xf numFmtId="0" fontId="0" fillId="6" borderId="29" xfId="0" applyFont="1" applyFill="1" applyBorder="1" applyAlignment="1">
      <alignment horizontal="right" indent="1"/>
    </xf>
    <xf numFmtId="0" fontId="0" fillId="6" borderId="29" xfId="0" applyFont="1" applyFill="1" applyBorder="1" applyAlignment="1">
      <alignment horizontal="center"/>
    </xf>
    <xf numFmtId="4" fontId="0" fillId="6" borderId="15" xfId="0" applyNumberFormat="1" applyFont="1" applyFill="1" applyBorder="1" applyAlignment="1">
      <alignment horizontal="center"/>
    </xf>
    <xf numFmtId="0" fontId="0" fillId="6" borderId="41" xfId="0" applyFont="1" applyFill="1" applyBorder="1" applyAlignment="1">
      <alignment horizontal="left" wrapText="1"/>
    </xf>
    <xf numFmtId="49" fontId="0" fillId="6" borderId="49" xfId="0" applyNumberFormat="1" applyFont="1" applyFill="1" applyBorder="1" applyAlignment="1">
      <alignment horizontal="right" indent="1"/>
    </xf>
    <xf numFmtId="0" fontId="0" fillId="6" borderId="49" xfId="0" applyFont="1" applyFill="1" applyBorder="1" applyAlignment="1">
      <alignment horizontal="right" indent="1"/>
    </xf>
    <xf numFmtId="0" fontId="0" fillId="6" borderId="49" xfId="0" applyFont="1" applyFill="1" applyBorder="1" applyAlignment="1">
      <alignment horizontal="center"/>
    </xf>
    <xf numFmtId="0" fontId="0" fillId="8" borderId="72" xfId="0" applyFont="1" applyFill="1" applyBorder="1" applyAlignment="1">
      <alignment horizontal="left" wrapText="1"/>
    </xf>
    <xf numFmtId="49" fontId="0" fillId="8" borderId="49" xfId="0" applyNumberFormat="1" applyFont="1" applyFill="1" applyBorder="1" applyAlignment="1">
      <alignment horizontal="right" indent="1"/>
    </xf>
    <xf numFmtId="0" fontId="0" fillId="8" borderId="49" xfId="0" applyFont="1" applyFill="1" applyBorder="1" applyAlignment="1">
      <alignment horizontal="center"/>
    </xf>
    <xf numFmtId="2" fontId="0" fillId="8" borderId="49" xfId="0" applyNumberFormat="1" applyFont="1" applyFill="1" applyBorder="1" applyAlignment="1">
      <alignment horizontal="right" indent="1"/>
    </xf>
    <xf numFmtId="0" fontId="0" fillId="8" borderId="48" xfId="0" applyFont="1" applyFill="1" applyBorder="1" applyAlignment="1">
      <alignment vertical="center" wrapText="1"/>
    </xf>
    <xf numFmtId="0" fontId="0" fillId="6" borderId="72" xfId="0" applyFont="1" applyFill="1" applyBorder="1" applyAlignment="1">
      <alignment horizontal="left" wrapText="1"/>
    </xf>
    <xf numFmtId="2" fontId="0" fillId="6" borderId="49" xfId="0" applyNumberFormat="1" applyFont="1" applyFill="1" applyBorder="1" applyAlignment="1">
      <alignment horizontal="right" indent="1"/>
    </xf>
    <xf numFmtId="0" fontId="0" fillId="6" borderId="48" xfId="0" applyFont="1" applyFill="1" applyBorder="1" applyAlignment="1">
      <alignment vertical="center" wrapText="1"/>
    </xf>
    <xf numFmtId="0" fontId="0" fillId="6" borderId="8" xfId="0" applyFont="1" applyFill="1" applyBorder="1"/>
    <xf numFmtId="49" fontId="0" fillId="6" borderId="19" xfId="0" applyNumberFormat="1" applyFont="1" applyFill="1" applyBorder="1" applyAlignment="1">
      <alignment horizontal="right" indent="1"/>
    </xf>
    <xf numFmtId="0" fontId="0" fillId="6" borderId="9" xfId="0" applyFont="1" applyFill="1" applyBorder="1" applyAlignment="1">
      <alignment horizontal="right" indent="1"/>
    </xf>
    <xf numFmtId="0" fontId="0" fillId="6" borderId="70" xfId="0" applyFont="1" applyFill="1" applyBorder="1" applyAlignment="1">
      <alignment wrapText="1"/>
    </xf>
    <xf numFmtId="0" fontId="0" fillId="7" borderId="59" xfId="0" applyFont="1" applyFill="1" applyBorder="1"/>
    <xf numFmtId="49" fontId="0" fillId="7" borderId="38" xfId="0" applyNumberFormat="1" applyFont="1" applyFill="1" applyBorder="1" applyAlignment="1">
      <alignment horizontal="right" indent="1"/>
    </xf>
    <xf numFmtId="0" fontId="0" fillId="7" borderId="45" xfId="0" applyFont="1" applyFill="1" applyBorder="1" applyAlignment="1">
      <alignment horizontal="right" indent="1"/>
    </xf>
    <xf numFmtId="2" fontId="0" fillId="7" borderId="38" xfId="0" applyNumberFormat="1" applyFont="1" applyFill="1" applyBorder="1" applyAlignment="1">
      <alignment horizontal="right" indent="1"/>
    </xf>
    <xf numFmtId="0" fontId="0" fillId="7" borderId="51" xfId="0" applyFont="1" applyFill="1" applyBorder="1" applyAlignment="1">
      <alignment wrapText="1"/>
    </xf>
    <xf numFmtId="0" fontId="0" fillId="5" borderId="21" xfId="0" applyFont="1" applyFill="1" applyBorder="1"/>
    <xf numFmtId="49" fontId="0" fillId="5" borderId="47" xfId="0" applyNumberFormat="1" applyFont="1" applyFill="1" applyBorder="1" applyAlignment="1">
      <alignment horizontal="right" indent="1"/>
    </xf>
    <xf numFmtId="0" fontId="0" fillId="5" borderId="14" xfId="0" applyFont="1" applyFill="1" applyBorder="1" applyAlignment="1">
      <alignment horizontal="right" indent="1"/>
    </xf>
    <xf numFmtId="4" fontId="0" fillId="5" borderId="47" xfId="0" applyNumberFormat="1" applyFont="1" applyFill="1" applyBorder="1" applyAlignment="1">
      <alignment horizontal="center"/>
    </xf>
    <xf numFmtId="0" fontId="0" fillId="5" borderId="72" xfId="0" applyFont="1" applyFill="1" applyBorder="1"/>
    <xf numFmtId="49" fontId="0" fillId="5" borderId="43" xfId="0" applyNumberFormat="1" applyFont="1" applyFill="1" applyBorder="1" applyAlignment="1">
      <alignment horizontal="right" indent="1"/>
    </xf>
    <xf numFmtId="0" fontId="0" fillId="5" borderId="39" xfId="0" applyFont="1" applyFill="1" applyBorder="1" applyAlignment="1">
      <alignment horizontal="right" indent="1"/>
    </xf>
    <xf numFmtId="0" fontId="0" fillId="8" borderId="72" xfId="0" applyFont="1" applyFill="1" applyBorder="1"/>
    <xf numFmtId="49" fontId="0" fillId="8" borderId="43" xfId="0" applyNumberFormat="1" applyFont="1" applyFill="1" applyBorder="1" applyAlignment="1">
      <alignment horizontal="right" indent="1"/>
    </xf>
    <xf numFmtId="0" fontId="0" fillId="8" borderId="39" xfId="0" applyFont="1" applyFill="1" applyBorder="1" applyAlignment="1">
      <alignment horizontal="right" indent="1"/>
    </xf>
    <xf numFmtId="16" fontId="7" fillId="8" borderId="62" xfId="1" quotePrefix="1" applyNumberFormat="1" applyFont="1" applyFill="1" applyBorder="1"/>
    <xf numFmtId="49" fontId="7" fillId="8" borderId="64" xfId="1" applyNumberFormat="1" applyFont="1" applyFill="1" applyBorder="1" applyAlignment="1">
      <alignment horizontal="right" indent="1"/>
    </xf>
    <xf numFmtId="0" fontId="7" fillId="8" borderId="68" xfId="1" applyNumberFormat="1" applyFont="1" applyFill="1" applyBorder="1" applyAlignment="1">
      <alignment horizontal="right" indent="1"/>
    </xf>
    <xf numFmtId="0" fontId="7" fillId="8" borderId="64" xfId="1" applyNumberFormat="1" applyFont="1" applyFill="1" applyBorder="1" applyAlignment="1">
      <alignment horizontal="center"/>
    </xf>
    <xf numFmtId="0" fontId="7" fillId="8" borderId="64" xfId="1" applyNumberFormat="1" applyFont="1" applyFill="1" applyBorder="1" applyAlignment="1">
      <alignment horizontal="right" indent="1"/>
    </xf>
    <xf numFmtId="4" fontId="7" fillId="8" borderId="64" xfId="1" applyNumberFormat="1" applyFont="1" applyFill="1" applyBorder="1" applyAlignment="1">
      <alignment horizontal="center"/>
    </xf>
    <xf numFmtId="0" fontId="7" fillId="8" borderId="69" xfId="1" applyNumberFormat="1" applyFont="1" applyFill="1" applyBorder="1" applyAlignment="1">
      <alignment vertical="center" wrapText="1"/>
    </xf>
    <xf numFmtId="0" fontId="0" fillId="6" borderId="40" xfId="0" applyFont="1" applyFill="1" applyBorder="1"/>
    <xf numFmtId="49" fontId="0" fillId="6" borderId="15" xfId="0" applyNumberFormat="1" applyFont="1" applyFill="1" applyBorder="1" applyAlignment="1">
      <alignment horizontal="right" indent="1"/>
    </xf>
    <xf numFmtId="3" fontId="0" fillId="6" borderId="15" xfId="0" applyNumberFormat="1" applyFont="1" applyFill="1" applyBorder="1" applyAlignment="1">
      <alignment horizontal="right" indent="1"/>
    </xf>
    <xf numFmtId="0" fontId="0" fillId="6" borderId="41" xfId="0" applyFont="1" applyFill="1" applyBorder="1"/>
    <xf numFmtId="49" fontId="0" fillId="6" borderId="43" xfId="0" applyNumberFormat="1" applyFont="1" applyFill="1" applyBorder="1" applyAlignment="1">
      <alignment horizontal="right" indent="1"/>
    </xf>
    <xf numFmtId="16" fontId="0" fillId="8" borderId="30" xfId="0" applyNumberFormat="1" applyFont="1" applyFill="1" applyBorder="1"/>
    <xf numFmtId="0" fontId="0" fillId="8" borderId="51" xfId="0" applyFont="1" applyFill="1" applyBorder="1" applyAlignment="1">
      <alignment vertical="center" wrapText="1"/>
    </xf>
    <xf numFmtId="16" fontId="0" fillId="8" borderId="40" xfId="0" applyNumberFormat="1" applyFont="1" applyFill="1" applyBorder="1"/>
    <xf numFmtId="49" fontId="0" fillId="8" borderId="15" xfId="0" applyNumberFormat="1" applyFont="1" applyFill="1" applyBorder="1" applyAlignment="1">
      <alignment horizontal="right" indent="1"/>
    </xf>
    <xf numFmtId="2" fontId="0" fillId="8" borderId="13" xfId="0" applyNumberFormat="1" applyFont="1" applyFill="1" applyBorder="1" applyAlignment="1">
      <alignment horizontal="right" indent="1"/>
    </xf>
    <xf numFmtId="4" fontId="0" fillId="8" borderId="13" xfId="0" applyNumberFormat="1" applyFont="1" applyFill="1" applyBorder="1" applyAlignment="1">
      <alignment horizontal="center"/>
    </xf>
    <xf numFmtId="1" fontId="0" fillId="8" borderId="15" xfId="0" applyNumberFormat="1" applyFont="1" applyFill="1" applyBorder="1" applyAlignment="1">
      <alignment horizontal="right" indent="1"/>
    </xf>
    <xf numFmtId="1" fontId="0" fillId="8" borderId="43" xfId="0" applyNumberFormat="1" applyFont="1" applyFill="1" applyBorder="1" applyAlignment="1">
      <alignment horizontal="right" indent="1"/>
    </xf>
    <xf numFmtId="2" fontId="0" fillId="8" borderId="39" xfId="0" applyNumberFormat="1" applyFont="1" applyFill="1" applyBorder="1" applyAlignment="1">
      <alignment horizontal="right" indent="1"/>
    </xf>
    <xf numFmtId="4" fontId="0" fillId="8" borderId="39" xfId="0" applyNumberFormat="1" applyFont="1" applyFill="1" applyBorder="1" applyAlignment="1">
      <alignment horizontal="center"/>
    </xf>
    <xf numFmtId="49" fontId="0" fillId="5" borderId="45" xfId="0" applyNumberFormat="1" applyFont="1" applyFill="1" applyBorder="1" applyAlignment="1">
      <alignment horizontal="right" indent="1"/>
    </xf>
    <xf numFmtId="1" fontId="0" fillId="5" borderId="45" xfId="0" applyNumberFormat="1" applyFont="1" applyFill="1" applyBorder="1" applyAlignment="1">
      <alignment horizontal="right" indent="1"/>
    </xf>
    <xf numFmtId="0" fontId="0" fillId="5" borderId="45" xfId="0" applyFont="1" applyFill="1" applyBorder="1" applyAlignment="1">
      <alignment horizontal="center"/>
    </xf>
    <xf numFmtId="2" fontId="0" fillId="5" borderId="45" xfId="0" applyNumberFormat="1" applyFont="1" applyFill="1" applyBorder="1" applyAlignment="1">
      <alignment horizontal="right" indent="1"/>
    </xf>
    <xf numFmtId="4" fontId="0" fillId="5" borderId="45" xfId="0" applyNumberFormat="1" applyFont="1" applyFill="1" applyBorder="1" applyAlignment="1">
      <alignment horizontal="center"/>
    </xf>
    <xf numFmtId="0" fontId="0" fillId="5" borderId="51" xfId="0" applyFont="1" applyFill="1" applyBorder="1" applyAlignment="1">
      <alignment vertical="center" wrapText="1"/>
    </xf>
    <xf numFmtId="49" fontId="0" fillId="6" borderId="60" xfId="0" applyNumberFormat="1" applyFont="1" applyFill="1" applyBorder="1" applyAlignment="1">
      <alignment horizontal="right" indent="1"/>
    </xf>
    <xf numFmtId="1" fontId="0" fillId="6" borderId="49" xfId="0" applyNumberFormat="1" applyFont="1" applyFill="1" applyBorder="1" applyAlignment="1">
      <alignment horizontal="right" indent="1"/>
    </xf>
    <xf numFmtId="2" fontId="0" fillId="6" borderId="39" xfId="0" applyNumberFormat="1" applyFont="1" applyFill="1" applyBorder="1" applyAlignment="1">
      <alignment horizontal="right" indent="1"/>
    </xf>
    <xf numFmtId="4" fontId="0" fillId="6" borderId="39" xfId="0" applyNumberFormat="1" applyFont="1" applyFill="1" applyBorder="1" applyAlignment="1">
      <alignment horizontal="center"/>
    </xf>
    <xf numFmtId="0" fontId="0" fillId="5" borderId="31" xfId="0" applyFont="1" applyFill="1" applyBorder="1" applyAlignment="1">
      <alignment horizontal="left"/>
    </xf>
    <xf numFmtId="49" fontId="0" fillId="5" borderId="57" xfId="0" applyNumberFormat="1" applyFont="1" applyFill="1" applyBorder="1" applyAlignment="1">
      <alignment horizontal="right" indent="1"/>
    </xf>
    <xf numFmtId="1" fontId="0" fillId="5" borderId="52" xfId="0" applyNumberFormat="1" applyFont="1" applyFill="1" applyBorder="1" applyAlignment="1">
      <alignment horizontal="right" indent="1"/>
    </xf>
    <xf numFmtId="2" fontId="0" fillId="5" borderId="14" xfId="0" applyNumberFormat="1" applyFont="1" applyFill="1" applyBorder="1" applyAlignment="1">
      <alignment horizontal="right" indent="1"/>
    </xf>
    <xf numFmtId="4" fontId="0" fillId="5" borderId="14" xfId="0" applyNumberFormat="1" applyFont="1" applyFill="1" applyBorder="1" applyAlignment="1">
      <alignment horizontal="center"/>
    </xf>
    <xf numFmtId="49" fontId="0" fillId="5" borderId="0" xfId="0" applyNumberFormat="1" applyFont="1" applyFill="1" applyBorder="1" applyAlignment="1">
      <alignment horizontal="right" indent="1"/>
    </xf>
    <xf numFmtId="1" fontId="0" fillId="5" borderId="29" xfId="0" applyNumberFormat="1" applyFont="1" applyFill="1" applyBorder="1" applyAlignment="1">
      <alignment horizontal="right" indent="1"/>
    </xf>
    <xf numFmtId="2" fontId="0" fillId="5" borderId="13" xfId="0" applyNumberFormat="1" applyFont="1" applyFill="1" applyBorder="1" applyAlignment="1">
      <alignment horizontal="right" indent="1"/>
    </xf>
    <xf numFmtId="4" fontId="0" fillId="5" borderId="13" xfId="0" applyNumberFormat="1" applyFont="1" applyFill="1" applyBorder="1" applyAlignment="1">
      <alignment horizontal="center"/>
    </xf>
    <xf numFmtId="49" fontId="0" fillId="5" borderId="60" xfId="0" applyNumberFormat="1" applyFont="1" applyFill="1" applyBorder="1" applyAlignment="1">
      <alignment horizontal="right" indent="1"/>
    </xf>
    <xf numFmtId="1" fontId="0" fillId="5" borderId="49" xfId="0" applyNumberFormat="1" applyFont="1" applyFill="1" applyBorder="1" applyAlignment="1">
      <alignment horizontal="right" indent="1"/>
    </xf>
    <xf numFmtId="2" fontId="0" fillId="5" borderId="39" xfId="0" applyNumberFormat="1" applyFont="1" applyFill="1" applyBorder="1" applyAlignment="1">
      <alignment horizontal="right" indent="1"/>
    </xf>
    <xf numFmtId="4" fontId="0" fillId="5" borderId="39" xfId="0" applyNumberFormat="1" applyFont="1" applyFill="1" applyBorder="1" applyAlignment="1">
      <alignment horizontal="center"/>
    </xf>
    <xf numFmtId="0" fontId="0" fillId="5" borderId="66" xfId="0" applyFont="1" applyFill="1" applyBorder="1" applyAlignment="1">
      <alignment horizontal="left"/>
    </xf>
    <xf numFmtId="49" fontId="0" fillId="5" borderId="67" xfId="0" applyNumberFormat="1" applyFont="1" applyFill="1" applyBorder="1" applyAlignment="1">
      <alignment horizontal="right" indent="1"/>
    </xf>
    <xf numFmtId="1" fontId="0" fillId="5" borderId="63" xfId="0" applyNumberFormat="1" applyFont="1" applyFill="1" applyBorder="1" applyAlignment="1">
      <alignment horizontal="right" indent="1"/>
    </xf>
    <xf numFmtId="0" fontId="0" fillId="5" borderId="64" xfId="0" applyFont="1" applyFill="1" applyBorder="1" applyAlignment="1">
      <alignment horizontal="center"/>
    </xf>
    <xf numFmtId="2" fontId="0" fillId="5" borderId="68" xfId="0" applyNumberFormat="1" applyFont="1" applyFill="1" applyBorder="1" applyAlignment="1">
      <alignment horizontal="right" indent="1"/>
    </xf>
    <xf numFmtId="4" fontId="0" fillId="5" borderId="68" xfId="0" applyNumberFormat="1" applyFont="1" applyFill="1" applyBorder="1" applyAlignment="1">
      <alignment horizontal="center"/>
    </xf>
    <xf numFmtId="0" fontId="0" fillId="5" borderId="69" xfId="0" applyFont="1" applyFill="1" applyBorder="1" applyAlignment="1">
      <alignment vertical="center" wrapText="1"/>
    </xf>
    <xf numFmtId="0" fontId="0" fillId="8" borderId="41" xfId="0" applyFont="1" applyFill="1" applyBorder="1" applyAlignment="1">
      <alignment horizontal="left" wrapText="1"/>
    </xf>
    <xf numFmtId="49" fontId="0" fillId="8" borderId="39" xfId="0" applyNumberFormat="1" applyFont="1" applyFill="1" applyBorder="1" applyAlignment="1">
      <alignment horizontal="right" indent="1"/>
    </xf>
    <xf numFmtId="3" fontId="0" fillId="8" borderId="39" xfId="0" applyNumberFormat="1" applyFont="1" applyFill="1" applyBorder="1" applyAlignment="1">
      <alignment horizontal="right" indent="1"/>
    </xf>
    <xf numFmtId="0" fontId="0" fillId="8" borderId="39" xfId="0" applyFont="1" applyFill="1" applyBorder="1" applyAlignment="1">
      <alignment horizontal="center"/>
    </xf>
    <xf numFmtId="49" fontId="0" fillId="6" borderId="45" xfId="0" applyNumberFormat="1" applyFont="1" applyFill="1" applyBorder="1" applyAlignment="1">
      <alignment horizontal="right" indent="1"/>
    </xf>
    <xf numFmtId="3" fontId="0" fillId="6" borderId="45" xfId="0" applyNumberFormat="1" applyFont="1" applyFill="1" applyBorder="1" applyAlignment="1">
      <alignment horizontal="right" indent="1"/>
    </xf>
    <xf numFmtId="0" fontId="0" fillId="6" borderId="45" xfId="0" applyFont="1" applyFill="1" applyBorder="1" applyAlignment="1">
      <alignment horizontal="center"/>
    </xf>
    <xf numFmtId="2" fontId="0" fillId="6" borderId="45" xfId="0" applyNumberFormat="1" applyFont="1" applyFill="1" applyBorder="1" applyAlignment="1">
      <alignment horizontal="right" indent="1"/>
    </xf>
    <xf numFmtId="4" fontId="0" fillId="6" borderId="58" xfId="0" applyNumberFormat="1" applyFont="1" applyFill="1" applyBorder="1" applyAlignment="1">
      <alignment horizontal="center"/>
    </xf>
    <xf numFmtId="4" fontId="0" fillId="6" borderId="50" xfId="0" applyNumberFormat="1" applyFont="1" applyFill="1" applyBorder="1" applyAlignment="1">
      <alignment horizontal="center"/>
    </xf>
    <xf numFmtId="49" fontId="0" fillId="6" borderId="13" xfId="0" applyNumberFormat="1" applyFont="1" applyFill="1" applyBorder="1" applyAlignment="1">
      <alignment horizontal="right" indent="1"/>
    </xf>
    <xf numFmtId="3" fontId="0" fillId="6" borderId="13" xfId="0" applyNumberFormat="1" applyFont="1" applyFill="1" applyBorder="1" applyAlignment="1">
      <alignment horizontal="right" indent="1"/>
    </xf>
    <xf numFmtId="0" fontId="0" fillId="6" borderId="13" xfId="0" applyFont="1" applyFill="1" applyBorder="1" applyAlignment="1">
      <alignment horizontal="center"/>
    </xf>
    <xf numFmtId="4" fontId="0" fillId="6" borderId="0" xfId="0" applyNumberFormat="1" applyFont="1" applyFill="1" applyBorder="1" applyAlignment="1">
      <alignment horizontal="center"/>
    </xf>
    <xf numFmtId="49" fontId="0" fillId="6" borderId="39" xfId="0" applyNumberFormat="1" applyFont="1" applyFill="1" applyBorder="1" applyAlignment="1">
      <alignment horizontal="right" indent="1"/>
    </xf>
    <xf numFmtId="3" fontId="0" fillId="6" borderId="39" xfId="0" applyNumberFormat="1" applyFont="1" applyFill="1" applyBorder="1" applyAlignment="1">
      <alignment horizontal="right" indent="1"/>
    </xf>
    <xf numFmtId="0" fontId="0" fillId="6" borderId="39" xfId="0" applyFont="1" applyFill="1" applyBorder="1" applyAlignment="1">
      <alignment horizontal="center"/>
    </xf>
    <xf numFmtId="4" fontId="0" fillId="6" borderId="60" xfId="0" applyNumberFormat="1" applyFont="1" applyFill="1" applyBorder="1" applyAlignment="1">
      <alignment horizontal="center"/>
    </xf>
    <xf numFmtId="0" fontId="0" fillId="8" borderId="40" xfId="0" applyFont="1" applyFill="1" applyBorder="1" applyAlignment="1">
      <alignment horizontal="left" wrapText="1"/>
    </xf>
    <xf numFmtId="49" fontId="0" fillId="8" borderId="13" xfId="0" applyNumberFormat="1" applyFont="1" applyFill="1" applyBorder="1" applyAlignment="1">
      <alignment horizontal="right" indent="1"/>
    </xf>
    <xf numFmtId="3" fontId="0" fillId="8" borderId="13" xfId="0" applyNumberFormat="1" applyFont="1" applyFill="1" applyBorder="1" applyAlignment="1">
      <alignment horizontal="right" indent="1"/>
    </xf>
    <xf numFmtId="0" fontId="0" fillId="8" borderId="13" xfId="0" applyFont="1" applyFill="1" applyBorder="1" applyAlignment="1">
      <alignment horizontal="center"/>
    </xf>
    <xf numFmtId="4" fontId="0" fillId="8" borderId="0" xfId="0" applyNumberFormat="1" applyFont="1" applyFill="1" applyBorder="1" applyAlignment="1">
      <alignment horizontal="center"/>
    </xf>
    <xf numFmtId="4" fontId="0" fillId="8" borderId="60" xfId="0" applyNumberFormat="1" applyFont="1" applyFill="1" applyBorder="1" applyAlignment="1">
      <alignment horizontal="center"/>
    </xf>
    <xf numFmtId="0" fontId="0" fillId="6" borderId="31" xfId="0" applyFont="1" applyFill="1" applyBorder="1" applyAlignment="1">
      <alignment horizontal="left" wrapText="1"/>
    </xf>
    <xf numFmtId="4" fontId="0" fillId="6" borderId="57" xfId="0" applyNumberFormat="1" applyFont="1" applyFill="1" applyBorder="1" applyAlignment="1">
      <alignment horizontal="center"/>
    </xf>
    <xf numFmtId="49" fontId="0" fillId="7" borderId="45" xfId="0" applyNumberFormat="1" applyFont="1" applyFill="1" applyBorder="1" applyAlignment="1">
      <alignment horizontal="right" indent="1"/>
    </xf>
    <xf numFmtId="3" fontId="0" fillId="7" borderId="45" xfId="0" applyNumberFormat="1" applyFont="1" applyFill="1" applyBorder="1" applyAlignment="1">
      <alignment horizontal="right" indent="1"/>
    </xf>
    <xf numFmtId="0" fontId="0" fillId="7" borderId="45" xfId="0" applyFont="1" applyFill="1" applyBorder="1" applyAlignment="1">
      <alignment horizontal="center"/>
    </xf>
    <xf numFmtId="2" fontId="0" fillId="7" borderId="45" xfId="0" applyNumberFormat="1" applyFont="1" applyFill="1" applyBorder="1" applyAlignment="1">
      <alignment horizontal="right" indent="1"/>
    </xf>
    <xf numFmtId="4" fontId="0" fillId="7" borderId="58" xfId="0" applyNumberFormat="1" applyFont="1" applyFill="1" applyBorder="1" applyAlignment="1">
      <alignment horizontal="center"/>
    </xf>
    <xf numFmtId="0" fontId="0" fillId="7" borderId="31" xfId="0" applyFont="1" applyFill="1" applyBorder="1" applyAlignment="1">
      <alignment horizontal="left" wrapText="1"/>
    </xf>
    <xf numFmtId="49" fontId="0" fillId="7" borderId="14" xfId="0" applyNumberFormat="1" applyFont="1" applyFill="1" applyBorder="1" applyAlignment="1">
      <alignment horizontal="right" indent="1"/>
    </xf>
    <xf numFmtId="3" fontId="0" fillId="7" borderId="14" xfId="0" applyNumberFormat="1" applyFont="1" applyFill="1" applyBorder="1" applyAlignment="1">
      <alignment horizontal="right" indent="1"/>
    </xf>
    <xf numFmtId="0" fontId="0" fillId="7" borderId="14" xfId="0" applyFont="1" applyFill="1" applyBorder="1" applyAlignment="1">
      <alignment horizontal="center"/>
    </xf>
    <xf numFmtId="2" fontId="0" fillId="7" borderId="14" xfId="0" applyNumberFormat="1" applyFont="1" applyFill="1" applyBorder="1" applyAlignment="1">
      <alignment horizontal="right" indent="1"/>
    </xf>
    <xf numFmtId="4" fontId="0" fillId="7" borderId="57" xfId="0" applyNumberFormat="1" applyFont="1" applyFill="1" applyBorder="1" applyAlignment="1">
      <alignment horizontal="center"/>
    </xf>
    <xf numFmtId="4" fontId="0" fillId="7" borderId="47" xfId="0" applyNumberFormat="1" applyFont="1" applyFill="1" applyBorder="1" applyAlignment="1">
      <alignment horizontal="center"/>
    </xf>
    <xf numFmtId="0" fontId="0" fillId="7" borderId="41" xfId="0" applyFont="1" applyFill="1" applyBorder="1" applyAlignment="1">
      <alignment horizontal="left" wrapText="1"/>
    </xf>
    <xf numFmtId="49" fontId="0" fillId="7" borderId="39" xfId="0" applyNumberFormat="1" applyFont="1" applyFill="1" applyBorder="1" applyAlignment="1">
      <alignment horizontal="right" indent="1"/>
    </xf>
    <xf numFmtId="3" fontId="0" fillId="7" borderId="39" xfId="0" applyNumberFormat="1" applyFont="1" applyFill="1" applyBorder="1" applyAlignment="1">
      <alignment horizontal="right" indent="1"/>
    </xf>
    <xf numFmtId="0" fontId="0" fillId="7" borderId="39" xfId="0" applyFont="1" applyFill="1" applyBorder="1" applyAlignment="1">
      <alignment horizontal="center"/>
    </xf>
    <xf numFmtId="2" fontId="0" fillId="7" borderId="39" xfId="0" applyNumberFormat="1" applyFont="1" applyFill="1" applyBorder="1" applyAlignment="1">
      <alignment horizontal="right" indent="1"/>
    </xf>
    <xf numFmtId="4" fontId="0" fillId="7" borderId="60" xfId="0" applyNumberFormat="1" applyFont="1" applyFill="1" applyBorder="1" applyAlignment="1">
      <alignment horizontal="center"/>
    </xf>
    <xf numFmtId="4" fontId="0" fillId="7" borderId="43" xfId="0" applyNumberFormat="1" applyFont="1" applyFill="1" applyBorder="1" applyAlignment="1">
      <alignment horizontal="center"/>
    </xf>
    <xf numFmtId="0" fontId="0" fillId="5" borderId="30" xfId="0" applyFont="1" applyFill="1" applyBorder="1" applyAlignment="1">
      <alignment horizontal="left" wrapText="1"/>
    </xf>
    <xf numFmtId="3" fontId="0" fillId="5" borderId="45" xfId="0" applyNumberFormat="1" applyFont="1" applyFill="1" applyBorder="1" applyAlignment="1">
      <alignment horizontal="right" indent="1"/>
    </xf>
    <xf numFmtId="4" fontId="0" fillId="5" borderId="58" xfId="0" applyNumberFormat="1" applyFont="1" applyFill="1" applyBorder="1" applyAlignment="1">
      <alignment horizontal="center"/>
    </xf>
    <xf numFmtId="49" fontId="0" fillId="5" borderId="13" xfId="0" applyNumberFormat="1" applyFont="1" applyFill="1" applyBorder="1" applyAlignment="1">
      <alignment horizontal="right" indent="1"/>
    </xf>
    <xf numFmtId="3" fontId="0" fillId="5" borderId="13" xfId="0" applyNumberFormat="1" applyFont="1" applyFill="1" applyBorder="1" applyAlignment="1">
      <alignment horizontal="right" indent="1"/>
    </xf>
    <xf numFmtId="0" fontId="0" fillId="5" borderId="13" xfId="0" applyFont="1" applyFill="1" applyBorder="1" applyAlignment="1">
      <alignment horizontal="center"/>
    </xf>
    <xf numFmtId="4" fontId="0" fillId="5" borderId="0" xfId="0" applyNumberFormat="1" applyFont="1" applyFill="1" applyBorder="1" applyAlignment="1">
      <alignment horizontal="center"/>
    </xf>
    <xf numFmtId="49" fontId="0" fillId="5" borderId="39" xfId="0" applyNumberFormat="1" applyFont="1" applyFill="1" applyBorder="1" applyAlignment="1">
      <alignment horizontal="right" indent="1"/>
    </xf>
    <xf numFmtId="3" fontId="0" fillId="5" borderId="39" xfId="0" applyNumberFormat="1" applyFont="1" applyFill="1" applyBorder="1" applyAlignment="1">
      <alignment horizontal="right" indent="1"/>
    </xf>
    <xf numFmtId="0" fontId="0" fillId="5" borderId="39" xfId="0" applyFont="1" applyFill="1" applyBorder="1" applyAlignment="1">
      <alignment horizontal="center"/>
    </xf>
    <xf numFmtId="4" fontId="0" fillId="5" borderId="60" xfId="0" applyNumberFormat="1" applyFont="1" applyFill="1" applyBorder="1" applyAlignment="1">
      <alignment horizontal="center"/>
    </xf>
    <xf numFmtId="49" fontId="0" fillId="8" borderId="14" xfId="0" applyNumberFormat="1" applyFont="1" applyFill="1" applyBorder="1" applyAlignment="1">
      <alignment horizontal="right" indent="1"/>
    </xf>
    <xf numFmtId="3" fontId="0" fillId="8" borderId="14" xfId="0" applyNumberFormat="1" applyFont="1" applyFill="1" applyBorder="1" applyAlignment="1">
      <alignment horizontal="right" indent="1"/>
    </xf>
    <xf numFmtId="0" fontId="0" fillId="8" borderId="14" xfId="0" applyFont="1" applyFill="1" applyBorder="1" applyAlignment="1">
      <alignment horizontal="center"/>
    </xf>
    <xf numFmtId="2" fontId="0" fillId="8" borderId="14" xfId="0" applyNumberFormat="1" applyFont="1" applyFill="1" applyBorder="1" applyAlignment="1">
      <alignment horizontal="right" indent="1"/>
    </xf>
    <xf numFmtId="4" fontId="0" fillId="8" borderId="14" xfId="0" applyNumberFormat="1" applyFont="1" applyFill="1" applyBorder="1" applyAlignment="1">
      <alignment horizontal="center"/>
    </xf>
    <xf numFmtId="0" fontId="0" fillId="8" borderId="30" xfId="0" applyFont="1" applyFill="1" applyBorder="1" applyAlignment="1">
      <alignment horizontal="left" wrapText="1"/>
    </xf>
    <xf numFmtId="49" fontId="0" fillId="8" borderId="45" xfId="0" applyNumberFormat="1" applyFont="1" applyFill="1" applyBorder="1" applyAlignment="1">
      <alignment horizontal="right" indent="1"/>
    </xf>
    <xf numFmtId="3" fontId="0" fillId="8" borderId="45" xfId="0" applyNumberFormat="1" applyFont="1" applyFill="1" applyBorder="1" applyAlignment="1">
      <alignment horizontal="right" indent="1"/>
    </xf>
    <xf numFmtId="0" fontId="0" fillId="8" borderId="45" xfId="0" applyFont="1" applyFill="1" applyBorder="1" applyAlignment="1">
      <alignment horizontal="center"/>
    </xf>
    <xf numFmtId="2" fontId="0" fillId="8" borderId="45" xfId="0" applyNumberFormat="1" applyFont="1" applyFill="1" applyBorder="1" applyAlignment="1">
      <alignment horizontal="right" indent="1"/>
    </xf>
    <xf numFmtId="4" fontId="0" fillId="8" borderId="58" xfId="0" applyNumberFormat="1" applyFont="1" applyFill="1" applyBorder="1" applyAlignment="1">
      <alignment horizontal="center"/>
    </xf>
    <xf numFmtId="0" fontId="0" fillId="8" borderId="66" xfId="0" applyFont="1" applyFill="1" applyBorder="1" applyAlignment="1">
      <alignment horizontal="left" wrapText="1"/>
    </xf>
    <xf numFmtId="49" fontId="0" fillId="8" borderId="68" xfId="0" applyNumberFormat="1" applyFont="1" applyFill="1" applyBorder="1" applyAlignment="1">
      <alignment horizontal="right" indent="1"/>
    </xf>
    <xf numFmtId="3" fontId="0" fillId="8" borderId="68" xfId="0" applyNumberFormat="1" applyFont="1" applyFill="1" applyBorder="1" applyAlignment="1">
      <alignment horizontal="right" indent="1"/>
    </xf>
    <xf numFmtId="0" fontId="0" fillId="8" borderId="68" xfId="0" applyFont="1" applyFill="1" applyBorder="1" applyAlignment="1">
      <alignment horizontal="center"/>
    </xf>
    <xf numFmtId="2" fontId="0" fillId="8" borderId="68" xfId="0" applyNumberFormat="1" applyFont="1" applyFill="1" applyBorder="1" applyAlignment="1">
      <alignment horizontal="right" indent="1"/>
    </xf>
    <xf numFmtId="4" fontId="0" fillId="8" borderId="67" xfId="0" applyNumberFormat="1" applyFont="1" applyFill="1" applyBorder="1" applyAlignment="1">
      <alignment horizontal="center"/>
    </xf>
    <xf numFmtId="0" fontId="0" fillId="8" borderId="69" xfId="0" applyFont="1" applyFill="1" applyBorder="1" applyAlignment="1">
      <alignment vertical="center" wrapText="1"/>
    </xf>
    <xf numFmtId="49" fontId="0" fillId="6" borderId="47" xfId="0" applyNumberFormat="1" applyFont="1" applyFill="1" applyBorder="1" applyAlignment="1">
      <alignment horizontal="right" indent="1"/>
    </xf>
    <xf numFmtId="49" fontId="0" fillId="6" borderId="38" xfId="0" applyNumberFormat="1" applyFont="1" applyFill="1" applyBorder="1" applyAlignment="1">
      <alignment horizontal="right" indent="1"/>
    </xf>
    <xf numFmtId="49" fontId="0" fillId="5" borderId="38" xfId="0" applyNumberFormat="1" applyFont="1" applyFill="1" applyBorder="1" applyAlignment="1">
      <alignment horizontal="right" indent="1"/>
    </xf>
    <xf numFmtId="0" fontId="0" fillId="7" borderId="15" xfId="0" applyFont="1" applyFill="1" applyBorder="1" applyAlignment="1">
      <alignment horizontal="center"/>
    </xf>
    <xf numFmtId="49" fontId="0" fillId="7" borderId="47" xfId="0" applyNumberFormat="1" applyFont="1" applyFill="1" applyBorder="1" applyAlignment="1">
      <alignment horizontal="right" indent="1"/>
    </xf>
    <xf numFmtId="3" fontId="0" fillId="7" borderId="47" xfId="0" applyNumberFormat="1" applyFont="1" applyFill="1" applyBorder="1" applyAlignment="1">
      <alignment horizontal="right" indent="1"/>
    </xf>
    <xf numFmtId="0" fontId="0" fillId="7" borderId="47" xfId="0" applyFont="1" applyFill="1" applyBorder="1" applyAlignment="1">
      <alignment horizontal="center"/>
    </xf>
    <xf numFmtId="2" fontId="0" fillId="7" borderId="47" xfId="0" applyNumberFormat="1" applyFont="1" applyFill="1" applyBorder="1" applyAlignment="1">
      <alignment horizontal="right" indent="1"/>
    </xf>
    <xf numFmtId="0" fontId="0" fillId="6" borderId="42" xfId="0" applyFont="1" applyFill="1" applyBorder="1" applyAlignment="1">
      <alignment horizontal="left" wrapText="1"/>
    </xf>
    <xf numFmtId="49" fontId="0" fillId="6" borderId="18" xfId="0" applyNumberFormat="1" applyFont="1" applyFill="1" applyBorder="1" applyAlignment="1">
      <alignment horizontal="right" indent="1"/>
    </xf>
    <xf numFmtId="3" fontId="0" fillId="6" borderId="18" xfId="0" applyNumberFormat="1" applyFont="1" applyFill="1" applyBorder="1" applyAlignment="1">
      <alignment horizontal="right" indent="1"/>
    </xf>
    <xf numFmtId="0" fontId="0" fillId="6" borderId="18" xfId="0" applyFont="1" applyFill="1" applyBorder="1" applyAlignment="1">
      <alignment horizontal="center"/>
    </xf>
    <xf numFmtId="4" fontId="0" fillId="6" borderId="1" xfId="0" applyNumberFormat="1" applyFont="1" applyFill="1" applyBorder="1" applyAlignment="1">
      <alignment horizontal="center"/>
    </xf>
    <xf numFmtId="4" fontId="0" fillId="7" borderId="47" xfId="0" applyNumberFormat="1" applyFont="1" applyFill="1" applyBorder="1" applyAlignment="1"/>
    <xf numFmtId="4" fontId="0" fillId="6" borderId="18" xfId="0" applyNumberFormat="1" applyFont="1" applyFill="1" applyBorder="1" applyAlignment="1"/>
    <xf numFmtId="0" fontId="0" fillId="5" borderId="48" xfId="0" applyFont="1" applyFill="1" applyBorder="1" applyAlignment="1">
      <alignment vertical="center" wrapText="1"/>
    </xf>
    <xf numFmtId="49" fontId="0" fillId="6" borderId="15" xfId="0" applyNumberFormat="1" applyFont="1" applyFill="1" applyBorder="1" applyAlignment="1">
      <alignment horizontal="right" wrapText="1" indent="1"/>
    </xf>
    <xf numFmtId="0" fontId="0" fillId="6" borderId="16" xfId="0" applyFont="1" applyFill="1" applyBorder="1" applyAlignment="1">
      <alignment vertical="center" wrapText="1"/>
    </xf>
    <xf numFmtId="0" fontId="0" fillId="6" borderId="44" xfId="0" applyFont="1" applyFill="1" applyBorder="1"/>
    <xf numFmtId="3" fontId="0" fillId="6" borderId="19" xfId="0" applyNumberFormat="1" applyFont="1" applyFill="1" applyBorder="1" applyAlignment="1">
      <alignment horizontal="right" indent="1"/>
    </xf>
    <xf numFmtId="0" fontId="0" fillId="8" borderId="30" xfId="0" applyFont="1" applyFill="1" applyBorder="1"/>
    <xf numFmtId="49" fontId="0" fillId="8" borderId="38" xfId="0" applyNumberFormat="1" applyFont="1" applyFill="1" applyBorder="1" applyAlignment="1">
      <alignment horizontal="right" indent="1"/>
    </xf>
    <xf numFmtId="0" fontId="0" fillId="8" borderId="58" xfId="0" applyFont="1" applyFill="1" applyBorder="1" applyAlignment="1">
      <alignment horizontal="center"/>
    </xf>
    <xf numFmtId="2" fontId="0" fillId="8" borderId="50" xfId="0" applyNumberFormat="1" applyFont="1" applyFill="1" applyBorder="1" applyAlignment="1">
      <alignment horizontal="right" indent="1"/>
    </xf>
    <xf numFmtId="4" fontId="0" fillId="8" borderId="50" xfId="0" applyNumberFormat="1" applyFont="1" applyFill="1" applyBorder="1" applyAlignment="1">
      <alignment horizontal="center"/>
    </xf>
    <xf numFmtId="0" fontId="0" fillId="8" borderId="50" xfId="0" applyFont="1" applyFill="1" applyBorder="1" applyAlignment="1">
      <alignment vertical="center" wrapText="1"/>
    </xf>
    <xf numFmtId="16" fontId="0" fillId="8" borderId="66" xfId="0" applyNumberFormat="1" applyFont="1" applyFill="1" applyBorder="1"/>
    <xf numFmtId="49" fontId="0" fillId="8" borderId="64" xfId="0" applyNumberFormat="1" applyFont="1" applyFill="1" applyBorder="1" applyAlignment="1">
      <alignment horizontal="right" indent="1"/>
    </xf>
    <xf numFmtId="2" fontId="0" fillId="8" borderId="64" xfId="0" applyNumberFormat="1" applyFont="1" applyFill="1" applyBorder="1" applyAlignment="1">
      <alignment horizontal="right" indent="1"/>
    </xf>
    <xf numFmtId="0" fontId="0" fillId="8" borderId="65" xfId="0" applyFont="1" applyFill="1" applyBorder="1" applyAlignment="1">
      <alignment vertical="center" wrapText="1"/>
    </xf>
    <xf numFmtId="0" fontId="0" fillId="7" borderId="44" xfId="0" applyFont="1" applyFill="1" applyBorder="1" applyAlignment="1">
      <alignment horizontal="center"/>
    </xf>
    <xf numFmtId="0" fontId="0" fillId="7" borderId="19" xfId="0" applyFont="1" applyFill="1" applyBorder="1" applyAlignment="1">
      <alignment horizontal="right" wrapText="1" indent="1"/>
    </xf>
    <xf numFmtId="3" fontId="0" fillId="7" borderId="19" xfId="0" applyNumberFormat="1" applyFont="1" applyFill="1" applyBorder="1" applyAlignment="1">
      <alignment horizontal="right" indent="1"/>
    </xf>
    <xf numFmtId="0" fontId="0" fillId="7" borderId="19" xfId="0" applyFont="1" applyFill="1" applyBorder="1" applyAlignment="1">
      <alignment horizontal="center"/>
    </xf>
    <xf numFmtId="164" fontId="0" fillId="7" borderId="19" xfId="0" applyNumberFormat="1" applyFont="1" applyFill="1" applyBorder="1" applyAlignment="1">
      <alignment horizontal="right"/>
    </xf>
    <xf numFmtId="4" fontId="0" fillId="7" borderId="19" xfId="0" applyNumberFormat="1" applyFont="1" applyFill="1" applyBorder="1" applyAlignment="1">
      <alignment horizontal="right" indent="1"/>
    </xf>
    <xf numFmtId="4" fontId="0" fillId="0" borderId="0" xfId="0" applyNumberFormat="1" applyFont="1"/>
    <xf numFmtId="4" fontId="0" fillId="0" borderId="0" xfId="0" applyNumberFormat="1" applyFont="1" applyFill="1" applyAlignment="1">
      <alignment horizontal="right" indent="2"/>
    </xf>
    <xf numFmtId="4" fontId="0" fillId="0" borderId="12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 horizontal="justify"/>
    </xf>
    <xf numFmtId="0" fontId="0" fillId="7" borderId="40" xfId="0" applyFont="1" applyFill="1" applyBorder="1" applyAlignment="1">
      <alignment horizontal="left" wrapText="1"/>
    </xf>
    <xf numFmtId="49" fontId="0" fillId="7" borderId="29" xfId="0" applyNumberFormat="1" applyFont="1" applyFill="1" applyBorder="1" applyAlignment="1">
      <alignment horizontal="right" indent="1"/>
    </xf>
    <xf numFmtId="0" fontId="0" fillId="7" borderId="29" xfId="0" applyFont="1" applyFill="1" applyBorder="1" applyAlignment="1">
      <alignment horizontal="right" indent="1"/>
    </xf>
    <xf numFmtId="0" fontId="0" fillId="7" borderId="29" xfId="0" applyFont="1" applyFill="1" applyBorder="1" applyAlignment="1">
      <alignment horizontal="center"/>
    </xf>
    <xf numFmtId="4" fontId="0" fillId="7" borderId="15" xfId="0" applyNumberFormat="1" applyFont="1" applyFill="1" applyBorder="1" applyAlignment="1">
      <alignment horizontal="center"/>
    </xf>
    <xf numFmtId="16" fontId="7" fillId="6" borderId="8" xfId="1" quotePrefix="1" applyNumberFormat="1" applyFont="1" applyFill="1" applyBorder="1"/>
    <xf numFmtId="49" fontId="7" fillId="6" borderId="19" xfId="1" applyNumberFormat="1" applyFont="1" applyFill="1" applyBorder="1" applyAlignment="1">
      <alignment horizontal="right" indent="1"/>
    </xf>
    <xf numFmtId="0" fontId="7" fillId="6" borderId="9" xfId="1" applyNumberFormat="1" applyFont="1" applyFill="1" applyBorder="1" applyAlignment="1">
      <alignment horizontal="right" indent="1"/>
    </xf>
    <xf numFmtId="0" fontId="7" fillId="6" borderId="19" xfId="1" applyNumberFormat="1" applyFont="1" applyFill="1" applyBorder="1" applyAlignment="1">
      <alignment horizontal="center"/>
    </xf>
    <xf numFmtId="0" fontId="7" fillId="6" borderId="19" xfId="1" applyNumberFormat="1" applyFont="1" applyFill="1" applyBorder="1" applyAlignment="1">
      <alignment horizontal="right" indent="1"/>
    </xf>
    <xf numFmtId="4" fontId="7" fillId="6" borderId="19" xfId="1" applyNumberFormat="1" applyFont="1" applyFill="1" applyBorder="1" applyAlignment="1">
      <alignment horizontal="center"/>
    </xf>
    <xf numFmtId="0" fontId="7" fillId="6" borderId="70" xfId="1" applyNumberFormat="1" applyFont="1" applyFill="1" applyBorder="1" applyAlignment="1">
      <alignment vertical="center" wrapText="1"/>
    </xf>
    <xf numFmtId="164" fontId="0" fillId="8" borderId="70" xfId="0" applyNumberFormat="1" applyFont="1" applyFill="1" applyBorder="1" applyAlignment="1">
      <alignment horizontal="justify"/>
    </xf>
    <xf numFmtId="164" fontId="0" fillId="7" borderId="69" xfId="0" applyNumberFormat="1" applyFont="1" applyFill="1" applyBorder="1" applyAlignment="1">
      <alignment horizontal="left" wrapText="1"/>
    </xf>
    <xf numFmtId="164" fontId="0" fillId="8" borderId="48" xfId="0" applyNumberFormat="1" applyFont="1" applyFill="1" applyBorder="1" applyAlignment="1">
      <alignment horizontal="left" vertical="top" wrapText="1"/>
    </xf>
    <xf numFmtId="164" fontId="0" fillId="7" borderId="69" xfId="0" applyNumberFormat="1" applyFont="1" applyFill="1" applyBorder="1" applyAlignment="1">
      <alignment horizontal="justify"/>
    </xf>
    <xf numFmtId="164" fontId="0" fillId="8" borderId="48" xfId="0" applyNumberFormat="1" applyFont="1" applyFill="1" applyBorder="1" applyAlignment="1">
      <alignment horizontal="justify"/>
    </xf>
    <xf numFmtId="164" fontId="0" fillId="8" borderId="69" xfId="0" applyNumberFormat="1" applyFont="1" applyFill="1" applyBorder="1" applyAlignment="1">
      <alignment horizontal="justify"/>
    </xf>
    <xf numFmtId="164" fontId="0" fillId="7" borderId="70" xfId="0" applyNumberFormat="1" applyFont="1" applyFill="1" applyBorder="1" applyAlignment="1">
      <alignment horizontal="justify"/>
    </xf>
    <xf numFmtId="164" fontId="0" fillId="7" borderId="46" xfId="0" applyNumberFormat="1" applyFont="1" applyFill="1" applyBorder="1" applyAlignment="1">
      <alignment horizontal="justify"/>
    </xf>
    <xf numFmtId="164" fontId="0" fillId="7" borderId="34" xfId="0" applyNumberFormat="1" applyFont="1" applyFill="1" applyBorder="1" applyAlignment="1">
      <alignment horizontal="justify"/>
    </xf>
    <xf numFmtId="0" fontId="0" fillId="3" borderId="24" xfId="0" applyFont="1" applyFill="1" applyBorder="1" applyAlignment="1">
      <alignment horizontal="left" vertical="top"/>
    </xf>
    <xf numFmtId="0" fontId="0" fillId="3" borderId="25" xfId="0" applyFont="1" applyFill="1" applyBorder="1" applyAlignment="1">
      <alignment horizontal="left" vertical="top"/>
    </xf>
    <xf numFmtId="0" fontId="0" fillId="0" borderId="24" xfId="0" applyFont="1" applyFill="1" applyBorder="1" applyAlignment="1">
      <alignment horizontal="left" vertical="top"/>
    </xf>
    <xf numFmtId="0" fontId="0" fillId="0" borderId="25" xfId="0" applyFont="1" applyFill="1" applyBorder="1" applyAlignment="1">
      <alignment horizontal="left" vertical="top"/>
    </xf>
    <xf numFmtId="4" fontId="0" fillId="6" borderId="15" xfId="0" applyNumberFormat="1" applyFont="1" applyFill="1" applyBorder="1" applyAlignment="1">
      <alignment horizontal="center"/>
    </xf>
    <xf numFmtId="4" fontId="0" fillId="6" borderId="43" xfId="0" applyNumberFormat="1" applyFont="1" applyFill="1" applyBorder="1" applyAlignment="1">
      <alignment horizontal="center"/>
    </xf>
    <xf numFmtId="0" fontId="0" fillId="6" borderId="16" xfId="0" applyFont="1" applyFill="1" applyBorder="1" applyAlignment="1">
      <alignment vertical="center" wrapText="1"/>
    </xf>
    <xf numFmtId="0" fontId="0" fillId="6" borderId="48" xfId="0" applyFont="1" applyFill="1" applyBorder="1" applyAlignment="1">
      <alignment vertical="center" wrapText="1"/>
    </xf>
    <xf numFmtId="0" fontId="0" fillId="6" borderId="17" xfId="0" applyFont="1" applyFill="1" applyBorder="1" applyAlignment="1">
      <alignment vertical="center" wrapText="1"/>
    </xf>
    <xf numFmtId="0" fontId="0" fillId="7" borderId="17" xfId="0" applyFont="1" applyFill="1" applyBorder="1" applyAlignment="1">
      <alignment vertical="center" wrapText="1"/>
    </xf>
    <xf numFmtId="0" fontId="0" fillId="7" borderId="46" xfId="0" applyFont="1" applyFill="1" applyBorder="1" applyAlignment="1">
      <alignment vertical="center" wrapText="1"/>
    </xf>
    <xf numFmtId="4" fontId="0" fillId="6" borderId="47" xfId="0" applyNumberFormat="1" applyFont="1" applyFill="1" applyBorder="1" applyAlignment="1">
      <alignment horizontal="center"/>
    </xf>
    <xf numFmtId="0" fontId="0" fillId="5" borderId="17" xfId="0" applyFont="1" applyFill="1" applyBorder="1" applyAlignment="1">
      <alignment vertical="center" wrapText="1"/>
    </xf>
    <xf numFmtId="0" fontId="0" fillId="5" borderId="16" xfId="0" applyFont="1" applyFill="1" applyBorder="1" applyAlignment="1">
      <alignment vertical="center" wrapText="1"/>
    </xf>
    <xf numFmtId="0" fontId="0" fillId="5" borderId="48" xfId="0" applyFont="1" applyFill="1" applyBorder="1" applyAlignment="1">
      <alignment vertical="center" wrapText="1"/>
    </xf>
    <xf numFmtId="4" fontId="0" fillId="5" borderId="47" xfId="0" applyNumberFormat="1" applyFont="1" applyFill="1" applyBorder="1" applyAlignment="1">
      <alignment horizontal="center"/>
    </xf>
    <xf numFmtId="4" fontId="0" fillId="5" borderId="15" xfId="0" applyNumberFormat="1" applyFont="1" applyFill="1" applyBorder="1" applyAlignment="1">
      <alignment horizontal="center"/>
    </xf>
    <xf numFmtId="4" fontId="0" fillId="5" borderId="43" xfId="0" applyNumberFormat="1" applyFont="1" applyFill="1" applyBorder="1" applyAlignment="1">
      <alignment horizontal="center"/>
    </xf>
    <xf numFmtId="0" fontId="0" fillId="8" borderId="17" xfId="0" applyFont="1" applyFill="1" applyBorder="1" applyAlignment="1">
      <alignment vertical="center" wrapText="1"/>
    </xf>
    <xf numFmtId="0" fontId="0" fillId="8" borderId="48" xfId="0" applyFont="1" applyFill="1" applyBorder="1" applyAlignment="1">
      <alignment vertical="center" wrapText="1"/>
    </xf>
    <xf numFmtId="0" fontId="0" fillId="8" borderId="16" xfId="0" applyFont="1" applyFill="1" applyBorder="1" applyAlignment="1">
      <alignment vertical="center" wrapText="1"/>
    </xf>
    <xf numFmtId="4" fontId="0" fillId="5" borderId="18" xfId="0" applyNumberFormat="1" applyFont="1" applyFill="1" applyBorder="1" applyAlignment="1">
      <alignment horizontal="center"/>
    </xf>
    <xf numFmtId="0" fontId="0" fillId="5" borderId="17" xfId="0" applyFont="1" applyFill="1" applyBorder="1" applyAlignment="1">
      <alignment horizontal="left" wrapText="1"/>
    </xf>
    <xf numFmtId="0" fontId="0" fillId="5" borderId="46" xfId="0" applyFont="1" applyFill="1" applyBorder="1" applyAlignment="1">
      <alignment horizontal="left" wrapText="1"/>
    </xf>
    <xf numFmtId="0" fontId="0" fillId="7" borderId="16" xfId="0" applyFont="1" applyFill="1" applyBorder="1" applyAlignment="1">
      <alignment vertical="center" wrapText="1"/>
    </xf>
    <xf numFmtId="0" fontId="0" fillId="7" borderId="48" xfId="0" applyFont="1" applyFill="1" applyBorder="1" applyAlignment="1">
      <alignment vertical="center" wrapText="1"/>
    </xf>
    <xf numFmtId="164" fontId="0" fillId="8" borderId="17" xfId="0" applyNumberFormat="1" applyFont="1" applyFill="1" applyBorder="1" applyAlignment="1">
      <alignment vertical="center" wrapText="1"/>
    </xf>
    <xf numFmtId="164" fontId="0" fillId="8" borderId="48" xfId="0" applyNumberFormat="1" applyFont="1" applyFill="1" applyBorder="1" applyAlignment="1">
      <alignment vertical="center" wrapText="1"/>
    </xf>
    <xf numFmtId="164" fontId="0" fillId="8" borderId="16" xfId="0" applyNumberFormat="1" applyFont="1" applyFill="1" applyBorder="1" applyAlignment="1">
      <alignment vertical="center" wrapText="1"/>
    </xf>
    <xf numFmtId="164" fontId="0" fillId="6" borderId="17" xfId="0" applyNumberFormat="1" applyFont="1" applyFill="1" applyBorder="1" applyAlignment="1">
      <alignment vertical="center" wrapText="1"/>
    </xf>
    <xf numFmtId="164" fontId="0" fillId="6" borderId="48" xfId="0" applyNumberFormat="1" applyFont="1" applyFill="1" applyBorder="1" applyAlignment="1">
      <alignment vertical="center" wrapText="1"/>
    </xf>
    <xf numFmtId="164" fontId="0" fillId="5" borderId="17" xfId="0" applyNumberFormat="1" applyFont="1" applyFill="1" applyBorder="1" applyAlignment="1">
      <alignment vertical="center" wrapText="1"/>
    </xf>
    <xf numFmtId="164" fontId="0" fillId="5" borderId="48" xfId="0" applyNumberFormat="1" applyFont="1" applyFill="1" applyBorder="1" applyAlignment="1">
      <alignment vertical="center" wrapText="1"/>
    </xf>
    <xf numFmtId="164" fontId="0" fillId="8" borderId="17" xfId="0" applyNumberFormat="1" applyFont="1" applyFill="1" applyBorder="1" applyAlignment="1">
      <alignment horizontal="center" vertical="center" wrapText="1"/>
    </xf>
    <xf numFmtId="164" fontId="0" fillId="8" borderId="48" xfId="0" applyNumberFormat="1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0" fontId="0" fillId="6" borderId="47" xfId="0" applyFont="1" applyFill="1" applyBorder="1" applyAlignment="1">
      <alignment horizontal="center" vertical="center" wrapText="1"/>
    </xf>
    <xf numFmtId="0" fontId="0" fillId="6" borderId="43" xfId="0" applyFont="1" applyFill="1" applyBorder="1" applyAlignment="1">
      <alignment horizontal="center" vertical="center" wrapText="1"/>
    </xf>
    <xf numFmtId="0" fontId="0" fillId="5" borderId="47" xfId="1" applyFont="1" applyFill="1" applyBorder="1" applyAlignment="1">
      <alignment horizontal="left" vertical="center" wrapText="1"/>
    </xf>
    <xf numFmtId="0" fontId="0" fillId="5" borderId="15" xfId="1" applyFont="1" applyFill="1" applyBorder="1" applyAlignment="1">
      <alignment horizontal="left" vertical="center" wrapText="1"/>
    </xf>
    <xf numFmtId="0" fontId="0" fillId="5" borderId="43" xfId="1" applyFont="1" applyFill="1" applyBorder="1" applyAlignment="1">
      <alignment horizontal="left" vertical="center" wrapText="1"/>
    </xf>
    <xf numFmtId="0" fontId="0" fillId="6" borderId="47" xfId="0" applyFont="1" applyFill="1" applyBorder="1" applyAlignment="1">
      <alignment horizontal="left" vertical="center" wrapText="1"/>
    </xf>
    <xf numFmtId="0" fontId="0" fillId="6" borderId="15" xfId="0" applyFont="1" applyFill="1" applyBorder="1" applyAlignment="1">
      <alignment horizontal="left" vertical="center" wrapText="1"/>
    </xf>
    <xf numFmtId="0" fontId="0" fillId="6" borderId="43" xfId="0" applyFont="1" applyFill="1" applyBorder="1" applyAlignment="1">
      <alignment horizontal="left" vertical="center" wrapText="1"/>
    </xf>
    <xf numFmtId="0" fontId="0" fillId="5" borderId="47" xfId="0" applyFont="1" applyFill="1" applyBorder="1" applyAlignment="1">
      <alignment horizontal="left" vertical="center" wrapText="1"/>
    </xf>
    <xf numFmtId="0" fontId="0" fillId="5" borderId="15" xfId="0" applyFont="1" applyFill="1" applyBorder="1" applyAlignment="1">
      <alignment horizontal="left" vertical="center" wrapText="1"/>
    </xf>
    <xf numFmtId="0" fontId="0" fillId="5" borderId="43" xfId="0" applyFont="1" applyFill="1" applyBorder="1" applyAlignment="1">
      <alignment horizontal="left" vertical="center" wrapText="1"/>
    </xf>
    <xf numFmtId="0" fontId="0" fillId="5" borderId="28" xfId="0" applyFont="1" applyFill="1" applyBorder="1" applyAlignment="1">
      <alignment horizontal="left" vertical="center" wrapText="1"/>
    </xf>
    <xf numFmtId="0" fontId="0" fillId="5" borderId="22" xfId="0" applyFont="1" applyFill="1" applyBorder="1" applyAlignment="1">
      <alignment horizontal="center"/>
    </xf>
    <xf numFmtId="0" fontId="0" fillId="5" borderId="48" xfId="0" applyFont="1" applyFill="1" applyBorder="1" applyAlignment="1">
      <alignment horizontal="center"/>
    </xf>
    <xf numFmtId="0" fontId="0" fillId="6" borderId="14" xfId="0" applyFont="1" applyFill="1" applyBorder="1" applyAlignment="1">
      <alignment horizontal="left" vertical="center" wrapText="1"/>
    </xf>
    <xf numFmtId="0" fontId="0" fillId="6" borderId="13" xfId="0" applyFont="1" applyFill="1" applyBorder="1" applyAlignment="1">
      <alignment horizontal="left" vertical="center" wrapText="1"/>
    </xf>
    <xf numFmtId="0" fontId="0" fillId="6" borderId="39" xfId="0" applyFont="1" applyFill="1" applyBorder="1" applyAlignment="1">
      <alignment horizontal="left" vertical="center" wrapText="1"/>
    </xf>
    <xf numFmtId="0" fontId="0" fillId="6" borderId="47" xfId="0" applyNumberFormat="1" applyFont="1" applyFill="1" applyBorder="1" applyAlignment="1">
      <alignment horizontal="left" vertical="center" wrapText="1"/>
    </xf>
    <xf numFmtId="0" fontId="0" fillId="6" borderId="15" xfId="0" applyNumberFormat="1" applyFont="1" applyFill="1" applyBorder="1" applyAlignment="1">
      <alignment horizontal="left" vertical="center" wrapText="1"/>
    </xf>
    <xf numFmtId="0" fontId="0" fillId="6" borderId="43" xfId="0" applyNumberFormat="1" applyFont="1" applyFill="1" applyBorder="1" applyAlignment="1">
      <alignment horizontal="left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48" xfId="0" applyFont="1" applyFill="1" applyBorder="1" applyAlignment="1">
      <alignment horizontal="center" vertical="center" wrapText="1"/>
    </xf>
    <xf numFmtId="0" fontId="0" fillId="5" borderId="47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43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wrapText="1"/>
    </xf>
    <xf numFmtId="0" fontId="0" fillId="5" borderId="16" xfId="0" applyFont="1" applyFill="1" applyBorder="1" applyAlignment="1">
      <alignment horizontal="center" wrapText="1"/>
    </xf>
    <xf numFmtId="0" fontId="0" fillId="5" borderId="48" xfId="0" applyFont="1" applyFill="1" applyBorder="1" applyAlignment="1">
      <alignment horizontal="center" wrapText="1"/>
    </xf>
    <xf numFmtId="0" fontId="0" fillId="7" borderId="47" xfId="0" applyFont="1" applyFill="1" applyBorder="1" applyAlignment="1">
      <alignment horizontal="left" vertical="center" wrapText="1"/>
    </xf>
    <xf numFmtId="0" fontId="0" fillId="7" borderId="18" xfId="0" applyFont="1" applyFill="1" applyBorder="1" applyAlignment="1">
      <alignment horizontal="left" vertical="center" wrapText="1"/>
    </xf>
    <xf numFmtId="164" fontId="0" fillId="5" borderId="16" xfId="0" applyNumberFormat="1" applyFont="1" applyFill="1" applyBorder="1" applyAlignment="1">
      <alignment horizontal="center" vertical="center" wrapText="1"/>
    </xf>
    <xf numFmtId="164" fontId="0" fillId="5" borderId="48" xfId="0" applyNumberFormat="1" applyFont="1" applyFill="1" applyBorder="1" applyAlignment="1">
      <alignment horizontal="center" vertical="center" wrapText="1"/>
    </xf>
    <xf numFmtId="164" fontId="0" fillId="5" borderId="15" xfId="0" applyNumberFormat="1" applyFont="1" applyFill="1" applyBorder="1" applyAlignment="1">
      <alignment horizontal="left" vertical="center" wrapText="1"/>
    </xf>
    <xf numFmtId="164" fontId="0" fillId="5" borderId="43" xfId="0" applyNumberFormat="1" applyFont="1" applyFill="1" applyBorder="1" applyAlignment="1">
      <alignment horizontal="left" vertical="center" wrapText="1"/>
    </xf>
    <xf numFmtId="164" fontId="0" fillId="6" borderId="47" xfId="0" applyNumberFormat="1" applyFont="1" applyFill="1" applyBorder="1" applyAlignment="1">
      <alignment horizontal="center" vertical="center" wrapText="1"/>
    </xf>
    <xf numFmtId="164" fontId="0" fillId="6" borderId="15" xfId="0" applyNumberFormat="1" applyFont="1" applyFill="1" applyBorder="1" applyAlignment="1">
      <alignment horizontal="center" vertical="center" wrapText="1"/>
    </xf>
    <xf numFmtId="164" fontId="0" fillId="6" borderId="43" xfId="0" applyNumberFormat="1" applyFont="1" applyFill="1" applyBorder="1" applyAlignment="1">
      <alignment horizontal="center" vertical="center" wrapText="1"/>
    </xf>
    <xf numFmtId="164" fontId="0" fillId="5" borderId="17" xfId="0" applyNumberFormat="1" applyFont="1" applyFill="1" applyBorder="1" applyAlignment="1">
      <alignment horizontal="center" vertical="center" wrapText="1"/>
    </xf>
    <xf numFmtId="164" fontId="0" fillId="6" borderId="18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71" xfId="0" applyFont="1" applyFill="1" applyBorder="1" applyAlignment="1">
      <alignment horizontal="left"/>
    </xf>
    <xf numFmtId="0" fontId="1" fillId="0" borderId="59" xfId="0" applyFont="1" applyFill="1" applyBorder="1" applyAlignment="1">
      <alignment horizontal="left"/>
    </xf>
    <xf numFmtId="0" fontId="1" fillId="0" borderId="58" xfId="0" applyFont="1" applyFill="1" applyBorder="1" applyAlignment="1">
      <alignment horizontal="left"/>
    </xf>
    <xf numFmtId="0" fontId="0" fillId="8" borderId="47" xfId="0" applyFont="1" applyFill="1" applyBorder="1" applyAlignment="1">
      <alignment horizontal="left" vertical="center" wrapText="1"/>
    </xf>
    <xf numFmtId="0" fontId="0" fillId="8" borderId="15" xfId="0" applyFont="1" applyFill="1" applyBorder="1" applyAlignment="1">
      <alignment horizontal="left" vertical="center" wrapText="1"/>
    </xf>
    <xf numFmtId="0" fontId="0" fillId="8" borderId="43" xfId="0" applyFont="1" applyFill="1" applyBorder="1" applyAlignment="1">
      <alignment horizontal="left" vertical="center" wrapText="1"/>
    </xf>
    <xf numFmtId="0" fontId="0" fillId="7" borderId="16" xfId="0" applyFont="1" applyFill="1" applyBorder="1" applyAlignment="1">
      <alignment horizontal="center" wrapText="1"/>
    </xf>
    <xf numFmtId="0" fontId="0" fillId="7" borderId="46" xfId="0" applyFont="1" applyFill="1" applyBorder="1" applyAlignment="1">
      <alignment horizontal="center" wrapText="1"/>
    </xf>
    <xf numFmtId="0" fontId="0" fillId="7" borderId="47" xfId="0" applyFont="1" applyFill="1" applyBorder="1" applyAlignment="1">
      <alignment horizontal="center" vertical="center" wrapText="1"/>
    </xf>
    <xf numFmtId="0" fontId="0" fillId="7" borderId="15" xfId="0" applyFont="1" applyFill="1" applyBorder="1" applyAlignment="1">
      <alignment horizontal="center" vertical="center" wrapText="1"/>
    </xf>
    <xf numFmtId="0" fontId="0" fillId="7" borderId="18" xfId="0" applyFont="1" applyFill="1" applyBorder="1" applyAlignment="1">
      <alignment horizontal="center" vertical="center" wrapText="1"/>
    </xf>
    <xf numFmtId="0" fontId="0" fillId="6" borderId="28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wrapText="1"/>
    </xf>
    <xf numFmtId="0" fontId="0" fillId="6" borderId="48" xfId="0" applyFont="1" applyFill="1" applyBorder="1" applyAlignment="1">
      <alignment horizont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wrapText="1"/>
    </xf>
    <xf numFmtId="4" fontId="0" fillId="5" borderId="15" xfId="0" applyNumberFormat="1" applyFont="1" applyFill="1" applyBorder="1" applyAlignment="1">
      <alignment horizontal="right"/>
    </xf>
    <xf numFmtId="4" fontId="0" fillId="5" borderId="43" xfId="0" applyNumberFormat="1" applyFont="1" applyFill="1" applyBorder="1" applyAlignment="1">
      <alignment horizontal="right"/>
    </xf>
    <xf numFmtId="0" fontId="0" fillId="5" borderId="16" xfId="0" applyFont="1" applyFill="1" applyBorder="1" applyAlignment="1">
      <alignment horizontal="center" vertical="center" wrapText="1"/>
    </xf>
    <xf numFmtId="0" fontId="0" fillId="5" borderId="48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wrapText="1"/>
    </xf>
    <xf numFmtId="0" fontId="0" fillId="5" borderId="35" xfId="0" applyFont="1" applyFill="1" applyBorder="1" applyAlignment="1">
      <alignment horizontal="center" wrapText="1"/>
    </xf>
    <xf numFmtId="164" fontId="0" fillId="6" borderId="47" xfId="0" applyNumberFormat="1" applyFont="1" applyFill="1" applyBorder="1" applyAlignment="1">
      <alignment horizontal="left" vertical="center" wrapText="1"/>
    </xf>
    <xf numFmtId="164" fontId="0" fillId="6" borderId="15" xfId="0" applyNumberFormat="1" applyFont="1" applyFill="1" applyBorder="1" applyAlignment="1">
      <alignment horizontal="left" vertical="center" wrapText="1"/>
    </xf>
    <xf numFmtId="164" fontId="0" fillId="6" borderId="43" xfId="0" applyNumberFormat="1" applyFont="1" applyFill="1" applyBorder="1" applyAlignment="1">
      <alignment horizontal="left" vertical="center" wrapText="1"/>
    </xf>
    <xf numFmtId="164" fontId="0" fillId="6" borderId="17" xfId="0" applyNumberFormat="1" applyFont="1" applyFill="1" applyBorder="1" applyAlignment="1">
      <alignment horizontal="center" vertical="center" wrapText="1"/>
    </xf>
    <xf numFmtId="164" fontId="0" fillId="6" borderId="16" xfId="0" applyNumberFormat="1" applyFont="1" applyFill="1" applyBorder="1" applyAlignment="1">
      <alignment horizontal="center" vertical="center" wrapText="1"/>
    </xf>
    <xf numFmtId="164" fontId="0" fillId="6" borderId="48" xfId="0" applyNumberFormat="1" applyFont="1" applyFill="1" applyBorder="1" applyAlignment="1">
      <alignment horizontal="center" vertical="center" wrapText="1"/>
    </xf>
    <xf numFmtId="164" fontId="0" fillId="5" borderId="47" xfId="0" applyNumberFormat="1" applyFont="1" applyFill="1" applyBorder="1" applyAlignment="1">
      <alignment horizontal="left" vertical="center" wrapText="1"/>
    </xf>
    <xf numFmtId="164" fontId="0" fillId="8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0" fillId="3" borderId="11" xfId="0" applyFont="1" applyFill="1" applyBorder="1" applyAlignment="1">
      <alignment wrapText="1"/>
    </xf>
    <xf numFmtId="0" fontId="1" fillId="0" borderId="1" xfId="0" applyFont="1" applyFill="1" applyBorder="1" applyAlignment="1"/>
    <xf numFmtId="0" fontId="0" fillId="0" borderId="3" xfId="0" applyFont="1" applyFill="1" applyBorder="1" applyAlignment="1">
      <alignment vertical="top"/>
    </xf>
  </cellXfs>
  <cellStyles count="2">
    <cellStyle name="Navadno" xfId="0" builtinId="0"/>
    <cellStyle name="Slabo" xfId="1" builtinId="27"/>
  </cellStyles>
  <dxfs count="0"/>
  <tableStyles count="0" defaultTableStyle="TableStyleMedium9" defaultPivotStyle="PivotStyleLight16"/>
  <colors>
    <mruColors>
      <color rgb="FFE6B8B7"/>
      <color rgb="FFCCFFFF"/>
      <color rgb="FFB4F2B4"/>
      <color rgb="FFFFFFC8"/>
      <color rgb="FFF5FBBD"/>
      <color rgb="FFFFC7CE"/>
      <color rgb="FFFFCCCC"/>
      <color rgb="FFED9BE7"/>
      <color rgb="FFDE42D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F7B06-DED0-4F06-8014-057B52592BCD}">
  <sheetPr>
    <pageSetUpPr fitToPage="1"/>
  </sheetPr>
  <dimension ref="A1:AF202"/>
  <sheetViews>
    <sheetView tabSelected="1" view="pageBreakPreview" topLeftCell="A173" zoomScale="93" zoomScaleNormal="70" zoomScaleSheetLayoutView="70" workbookViewId="0">
      <selection activeCell="C179" sqref="C179"/>
    </sheetView>
  </sheetViews>
  <sheetFormatPr defaultColWidth="9.140625" defaultRowHeight="12.75" x14ac:dyDescent="0.2"/>
  <cols>
    <col min="1" max="1" width="19.140625" style="48" customWidth="1"/>
    <col min="2" max="2" width="18.42578125" style="32" bestFit="1" customWidth="1"/>
    <col min="3" max="3" width="28.85546875" style="49" bestFit="1" customWidth="1"/>
    <col min="4" max="4" width="20" style="50" bestFit="1" customWidth="1"/>
    <col min="5" max="5" width="18.42578125" style="33" customWidth="1"/>
    <col min="6" max="6" width="17.7109375" style="49" customWidth="1"/>
    <col min="7" max="7" width="20.7109375" style="43" customWidth="1"/>
    <col min="8" max="8" width="18.42578125" style="33" customWidth="1"/>
    <col min="9" max="9" width="40.7109375" style="51" customWidth="1"/>
    <col min="10" max="11" width="2.42578125" style="32" bestFit="1" customWidth="1"/>
    <col min="12" max="16384" width="9.140625" style="32"/>
  </cols>
  <sheetData>
    <row r="1" spans="1:32" s="34" customFormat="1" ht="18" customHeight="1" x14ac:dyDescent="0.25">
      <c r="A1" s="607" t="s">
        <v>639</v>
      </c>
      <c r="B1" s="607"/>
      <c r="C1" s="607"/>
      <c r="D1" s="607"/>
      <c r="E1" s="607"/>
      <c r="F1" s="607"/>
      <c r="G1" s="607"/>
      <c r="H1" s="607"/>
      <c r="I1" s="607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32" s="34" customFormat="1" ht="19.5" customHeight="1" x14ac:dyDescent="0.2">
      <c r="A2" s="52"/>
      <c r="B2" s="52"/>
      <c r="C2" s="52"/>
      <c r="D2" s="52"/>
      <c r="E2" s="52"/>
      <c r="F2" s="52"/>
      <c r="G2" s="52"/>
      <c r="H2" s="52"/>
      <c r="I2" s="52"/>
      <c r="J2" s="9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</row>
    <row r="3" spans="1:32" x14ac:dyDescent="0.2">
      <c r="A3" s="139"/>
      <c r="B3" s="38"/>
      <c r="C3" s="3"/>
      <c r="D3" s="17"/>
      <c r="E3" s="21"/>
      <c r="F3" s="3"/>
      <c r="G3" s="11"/>
      <c r="H3" s="21"/>
      <c r="I3" s="10"/>
      <c r="J3" s="38"/>
    </row>
    <row r="4" spans="1:32" ht="13.5" thickBot="1" x14ac:dyDescent="0.25">
      <c r="A4" s="14" t="s">
        <v>0</v>
      </c>
      <c r="B4" s="21"/>
      <c r="C4" s="3"/>
      <c r="D4" s="20"/>
      <c r="E4" s="21"/>
      <c r="F4" s="3"/>
      <c r="G4" s="11"/>
      <c r="H4" s="21"/>
      <c r="I4" s="10"/>
      <c r="J4" s="38"/>
      <c r="K4" s="38"/>
    </row>
    <row r="5" spans="1:32" ht="69" customHeight="1" thickBot="1" x14ac:dyDescent="0.25">
      <c r="A5" s="562" t="s">
        <v>29</v>
      </c>
      <c r="B5" s="563" t="s">
        <v>9</v>
      </c>
      <c r="C5" s="528" t="s">
        <v>520</v>
      </c>
      <c r="D5" s="529" t="s">
        <v>10</v>
      </c>
      <c r="E5" s="530" t="s">
        <v>2</v>
      </c>
      <c r="F5" s="105" t="s">
        <v>519</v>
      </c>
      <c r="G5" s="105" t="s">
        <v>575</v>
      </c>
      <c r="H5" s="105" t="s">
        <v>585</v>
      </c>
      <c r="I5" s="106" t="s">
        <v>3</v>
      </c>
      <c r="J5" s="22"/>
      <c r="K5" s="38"/>
    </row>
    <row r="6" spans="1:32" x14ac:dyDescent="0.2">
      <c r="A6" s="145" t="s">
        <v>20</v>
      </c>
      <c r="B6" s="649" t="s">
        <v>319</v>
      </c>
      <c r="C6" s="650">
        <v>90</v>
      </c>
      <c r="D6" s="651">
        <v>706</v>
      </c>
      <c r="E6" s="220" t="s">
        <v>5</v>
      </c>
      <c r="F6" s="221">
        <v>42.45</v>
      </c>
      <c r="G6" s="652">
        <f>D6*F6</f>
        <v>29969.7</v>
      </c>
      <c r="H6" s="652">
        <v>33100</v>
      </c>
      <c r="I6" s="653" t="s">
        <v>14</v>
      </c>
      <c r="J6" s="38" t="s">
        <v>587</v>
      </c>
      <c r="K6" s="38" t="s">
        <v>39</v>
      </c>
    </row>
    <row r="7" spans="1:32" x14ac:dyDescent="0.2">
      <c r="A7" s="145"/>
      <c r="B7" s="654" t="s">
        <v>428</v>
      </c>
      <c r="C7" s="655">
        <v>90</v>
      </c>
      <c r="D7" s="656">
        <v>1131</v>
      </c>
      <c r="E7" s="657" t="s">
        <v>5</v>
      </c>
      <c r="F7" s="658">
        <v>42.45</v>
      </c>
      <c r="G7" s="659">
        <f>D7*F7</f>
        <v>48010.950000000004</v>
      </c>
      <c r="H7" s="659">
        <v>56388.89</v>
      </c>
      <c r="I7" s="981" t="s">
        <v>524</v>
      </c>
      <c r="J7" s="38" t="s">
        <v>587</v>
      </c>
      <c r="K7" s="38" t="s">
        <v>39</v>
      </c>
    </row>
    <row r="8" spans="1:32" x14ac:dyDescent="0.2">
      <c r="A8" s="146"/>
      <c r="B8" s="660" t="s">
        <v>429</v>
      </c>
      <c r="C8" s="661">
        <v>90</v>
      </c>
      <c r="D8" s="662">
        <v>37</v>
      </c>
      <c r="E8" s="201" t="s">
        <v>5</v>
      </c>
      <c r="F8" s="202">
        <v>42.45</v>
      </c>
      <c r="G8" s="663">
        <f t="shared" ref="G8:G22" si="0">D8*F8</f>
        <v>1570.65</v>
      </c>
      <c r="H8" s="663">
        <v>1844.73</v>
      </c>
      <c r="I8" s="983"/>
      <c r="J8" s="38" t="s">
        <v>587</v>
      </c>
      <c r="K8" s="38" t="s">
        <v>39</v>
      </c>
    </row>
    <row r="9" spans="1:32" x14ac:dyDescent="0.2">
      <c r="A9" s="145"/>
      <c r="B9" s="664" t="s">
        <v>430</v>
      </c>
      <c r="C9" s="665">
        <v>90</v>
      </c>
      <c r="D9" s="568">
        <v>236</v>
      </c>
      <c r="E9" s="207" t="s">
        <v>5</v>
      </c>
      <c r="F9" s="208">
        <v>42.45</v>
      </c>
      <c r="G9" s="666">
        <f t="shared" si="0"/>
        <v>10018.200000000001</v>
      </c>
      <c r="H9" s="666">
        <v>11766.38</v>
      </c>
      <c r="I9" s="982"/>
      <c r="J9" s="38" t="s">
        <v>587</v>
      </c>
      <c r="K9" s="38" t="s">
        <v>39</v>
      </c>
    </row>
    <row r="10" spans="1:32" ht="25.5" x14ac:dyDescent="0.2">
      <c r="A10" s="145"/>
      <c r="B10" s="667" t="s">
        <v>62</v>
      </c>
      <c r="C10" s="668">
        <v>90</v>
      </c>
      <c r="D10" s="669">
        <v>29</v>
      </c>
      <c r="E10" s="302" t="s">
        <v>5</v>
      </c>
      <c r="F10" s="276">
        <v>21.4</v>
      </c>
      <c r="G10" s="641">
        <f t="shared" si="0"/>
        <v>620.59999999999991</v>
      </c>
      <c r="H10" s="641"/>
      <c r="I10" s="670" t="s">
        <v>63</v>
      </c>
      <c r="J10" s="38"/>
      <c r="K10" s="38" t="s">
        <v>39</v>
      </c>
    </row>
    <row r="11" spans="1:32" x14ac:dyDescent="0.2">
      <c r="A11" s="145"/>
      <c r="B11" s="671" t="s">
        <v>142</v>
      </c>
      <c r="C11" s="672">
        <v>10</v>
      </c>
      <c r="D11" s="673">
        <v>571</v>
      </c>
      <c r="E11" s="296" t="s">
        <v>64</v>
      </c>
      <c r="F11" s="297">
        <v>39</v>
      </c>
      <c r="G11" s="674">
        <f t="shared" si="0"/>
        <v>22269</v>
      </c>
      <c r="H11" s="966"/>
      <c r="I11" s="984" t="s">
        <v>14</v>
      </c>
      <c r="J11" s="38"/>
      <c r="K11" s="38" t="s">
        <v>39</v>
      </c>
    </row>
    <row r="12" spans="1:32" x14ac:dyDescent="0.2">
      <c r="A12" s="145"/>
      <c r="B12" s="675">
        <v>867</v>
      </c>
      <c r="C12" s="676" t="s">
        <v>521</v>
      </c>
      <c r="D12" s="677">
        <v>1416</v>
      </c>
      <c r="E12" s="177" t="s">
        <v>64</v>
      </c>
      <c r="F12" s="178">
        <v>39</v>
      </c>
      <c r="G12" s="678">
        <f t="shared" si="0"/>
        <v>55224</v>
      </c>
      <c r="H12" s="960"/>
      <c r="I12" s="985"/>
      <c r="J12" s="38"/>
      <c r="K12" s="38" t="s">
        <v>39</v>
      </c>
    </row>
    <row r="13" spans="1:32" x14ac:dyDescent="0.2">
      <c r="A13" s="145"/>
      <c r="B13" s="667" t="s">
        <v>426</v>
      </c>
      <c r="C13" s="668" t="s">
        <v>522</v>
      </c>
      <c r="D13" s="669">
        <v>188</v>
      </c>
      <c r="E13" s="302" t="s">
        <v>355</v>
      </c>
      <c r="F13" s="276">
        <v>0.72</v>
      </c>
      <c r="G13" s="641">
        <f>D13*F13</f>
        <v>135.35999999999999</v>
      </c>
      <c r="H13" s="641"/>
      <c r="I13" s="670" t="s">
        <v>14</v>
      </c>
      <c r="J13" s="38"/>
      <c r="K13" s="38" t="s">
        <v>40</v>
      </c>
    </row>
    <row r="14" spans="1:32" ht="25.5" x14ac:dyDescent="0.2">
      <c r="A14" s="145"/>
      <c r="B14" s="679" t="s">
        <v>65</v>
      </c>
      <c r="C14" s="680">
        <v>90</v>
      </c>
      <c r="D14" s="681">
        <v>142</v>
      </c>
      <c r="E14" s="184" t="s">
        <v>5</v>
      </c>
      <c r="F14" s="155">
        <v>42.45</v>
      </c>
      <c r="G14" s="642">
        <f t="shared" si="0"/>
        <v>6027.9000000000005</v>
      </c>
      <c r="H14" s="642"/>
      <c r="I14" s="682" t="s">
        <v>66</v>
      </c>
      <c r="J14" s="38"/>
      <c r="K14" s="38" t="s">
        <v>39</v>
      </c>
    </row>
    <row r="15" spans="1:32" x14ac:dyDescent="0.2">
      <c r="A15" s="145"/>
      <c r="B15" s="679" t="s">
        <v>78</v>
      </c>
      <c r="C15" s="680">
        <v>90</v>
      </c>
      <c r="D15" s="681">
        <v>79</v>
      </c>
      <c r="E15" s="184" t="s">
        <v>5</v>
      </c>
      <c r="F15" s="155">
        <v>21.4</v>
      </c>
      <c r="G15" s="642">
        <f t="shared" si="0"/>
        <v>1690.6</v>
      </c>
      <c r="H15" s="642"/>
      <c r="I15" s="682" t="s">
        <v>14</v>
      </c>
      <c r="J15" s="38"/>
      <c r="K15" s="38" t="s">
        <v>39</v>
      </c>
    </row>
    <row r="16" spans="1:32" x14ac:dyDescent="0.2">
      <c r="A16" s="145"/>
      <c r="B16" s="679" t="s">
        <v>79</v>
      </c>
      <c r="C16" s="680">
        <v>90</v>
      </c>
      <c r="D16" s="681">
        <v>135</v>
      </c>
      <c r="E16" s="184" t="s">
        <v>5</v>
      </c>
      <c r="F16" s="155">
        <v>21.4</v>
      </c>
      <c r="G16" s="642">
        <f t="shared" si="0"/>
        <v>2889</v>
      </c>
      <c r="H16" s="642"/>
      <c r="I16" s="682" t="s">
        <v>14</v>
      </c>
      <c r="J16" s="38"/>
      <c r="K16" s="38" t="s">
        <v>39</v>
      </c>
    </row>
    <row r="17" spans="1:11" x14ac:dyDescent="0.2">
      <c r="A17" s="145"/>
      <c r="B17" s="679" t="s">
        <v>80</v>
      </c>
      <c r="C17" s="680">
        <v>90</v>
      </c>
      <c r="D17" s="681">
        <v>88</v>
      </c>
      <c r="E17" s="184" t="s">
        <v>5</v>
      </c>
      <c r="F17" s="155">
        <v>21.4</v>
      </c>
      <c r="G17" s="642">
        <f t="shared" si="0"/>
        <v>1883.1999999999998</v>
      </c>
      <c r="H17" s="642"/>
      <c r="I17" s="682" t="s">
        <v>14</v>
      </c>
      <c r="J17" s="38"/>
      <c r="K17" s="38" t="s">
        <v>39</v>
      </c>
    </row>
    <row r="18" spans="1:11" x14ac:dyDescent="0.2">
      <c r="A18" s="145"/>
      <c r="B18" s="679" t="s">
        <v>81</v>
      </c>
      <c r="C18" s="680">
        <v>90</v>
      </c>
      <c r="D18" s="681">
        <v>79</v>
      </c>
      <c r="E18" s="184" t="s">
        <v>5</v>
      </c>
      <c r="F18" s="155">
        <v>21.4</v>
      </c>
      <c r="G18" s="642">
        <f t="shared" si="0"/>
        <v>1690.6</v>
      </c>
      <c r="H18" s="642"/>
      <c r="I18" s="682" t="s">
        <v>14</v>
      </c>
      <c r="J18" s="38"/>
      <c r="K18" s="38" t="s">
        <v>39</v>
      </c>
    </row>
    <row r="19" spans="1:11" x14ac:dyDescent="0.2">
      <c r="A19" s="145"/>
      <c r="B19" s="679" t="s">
        <v>82</v>
      </c>
      <c r="C19" s="680">
        <v>90</v>
      </c>
      <c r="D19" s="681">
        <v>56</v>
      </c>
      <c r="E19" s="184" t="s">
        <v>5</v>
      </c>
      <c r="F19" s="155">
        <v>21.4</v>
      </c>
      <c r="G19" s="642">
        <f t="shared" si="0"/>
        <v>1198.3999999999999</v>
      </c>
      <c r="H19" s="642"/>
      <c r="I19" s="682" t="s">
        <v>14</v>
      </c>
      <c r="J19" s="38"/>
      <c r="K19" s="38" t="s">
        <v>39</v>
      </c>
    </row>
    <row r="20" spans="1:11" x14ac:dyDescent="0.2">
      <c r="A20" s="145"/>
      <c r="B20" s="683" t="s">
        <v>83</v>
      </c>
      <c r="C20" s="684">
        <v>20</v>
      </c>
      <c r="D20" s="685">
        <v>65</v>
      </c>
      <c r="E20" s="213" t="s">
        <v>5</v>
      </c>
      <c r="F20" s="164">
        <v>21.4</v>
      </c>
      <c r="G20" s="686">
        <f t="shared" si="0"/>
        <v>1391</v>
      </c>
      <c r="H20" s="686"/>
      <c r="I20" s="986" t="s">
        <v>14</v>
      </c>
      <c r="J20" s="38"/>
      <c r="K20" s="38" t="s">
        <v>39</v>
      </c>
    </row>
    <row r="21" spans="1:11" x14ac:dyDescent="0.2">
      <c r="A21" s="145"/>
      <c r="B21" s="687" t="s">
        <v>84</v>
      </c>
      <c r="C21" s="688" t="s">
        <v>529</v>
      </c>
      <c r="D21" s="689">
        <v>49</v>
      </c>
      <c r="E21" s="214" t="s">
        <v>5</v>
      </c>
      <c r="F21" s="171">
        <v>21.4</v>
      </c>
      <c r="G21" s="690">
        <f t="shared" si="0"/>
        <v>1048.5999999999999</v>
      </c>
      <c r="H21" s="690"/>
      <c r="I21" s="987"/>
      <c r="J21" s="38"/>
      <c r="K21" s="38" t="s">
        <v>39</v>
      </c>
    </row>
    <row r="22" spans="1:11" x14ac:dyDescent="0.2">
      <c r="A22" s="145"/>
      <c r="B22" s="679" t="s">
        <v>85</v>
      </c>
      <c r="C22" s="680" t="s">
        <v>523</v>
      </c>
      <c r="D22" s="681">
        <v>72</v>
      </c>
      <c r="E22" s="184" t="s">
        <v>5</v>
      </c>
      <c r="F22" s="155">
        <v>21.4</v>
      </c>
      <c r="G22" s="642">
        <f t="shared" si="0"/>
        <v>1540.8</v>
      </c>
      <c r="H22" s="642"/>
      <c r="I22" s="682" t="s">
        <v>14</v>
      </c>
      <c r="J22" s="38"/>
      <c r="K22" s="38" t="s">
        <v>39</v>
      </c>
    </row>
    <row r="23" spans="1:11" ht="23.25" customHeight="1" x14ac:dyDescent="0.2">
      <c r="A23" s="145"/>
      <c r="B23" s="679" t="s">
        <v>86</v>
      </c>
      <c r="C23" s="680" t="s">
        <v>525</v>
      </c>
      <c r="D23" s="681">
        <v>157</v>
      </c>
      <c r="E23" s="184" t="s">
        <v>5</v>
      </c>
      <c r="F23" s="155">
        <v>21.4</v>
      </c>
      <c r="G23" s="642">
        <f>D23*F23</f>
        <v>3359.7999999999997</v>
      </c>
      <c r="H23" s="642"/>
      <c r="I23" s="682" t="s">
        <v>14</v>
      </c>
      <c r="J23" s="38"/>
      <c r="K23" s="38" t="s">
        <v>39</v>
      </c>
    </row>
    <row r="24" spans="1:11" x14ac:dyDescent="0.2">
      <c r="A24" s="146"/>
      <c r="B24" s="691" t="s">
        <v>480</v>
      </c>
      <c r="C24" s="661" t="s">
        <v>526</v>
      </c>
      <c r="D24" s="662">
        <v>692</v>
      </c>
      <c r="E24" s="692" t="s">
        <v>4</v>
      </c>
      <c r="F24" s="202">
        <f>G24/D24</f>
        <v>1.44</v>
      </c>
      <c r="G24" s="663">
        <v>996.48</v>
      </c>
      <c r="H24" s="659">
        <v>996.48</v>
      </c>
      <c r="I24" s="988" t="s">
        <v>528</v>
      </c>
      <c r="J24" s="38" t="s">
        <v>587</v>
      </c>
      <c r="K24" s="38" t="s">
        <v>40</v>
      </c>
    </row>
    <row r="25" spans="1:11" x14ac:dyDescent="0.2">
      <c r="A25" s="146"/>
      <c r="B25" s="693" t="s">
        <v>481</v>
      </c>
      <c r="C25" s="665" t="s">
        <v>527</v>
      </c>
      <c r="D25" s="568">
        <v>589</v>
      </c>
      <c r="E25" s="694" t="s">
        <v>4</v>
      </c>
      <c r="F25" s="208">
        <f>G25/D25</f>
        <v>1.44</v>
      </c>
      <c r="G25" s="666">
        <v>848.16</v>
      </c>
      <c r="H25" s="666">
        <v>848.16</v>
      </c>
      <c r="I25" s="989"/>
      <c r="J25" s="38" t="s">
        <v>587</v>
      </c>
      <c r="K25" s="38" t="s">
        <v>40</v>
      </c>
    </row>
    <row r="26" spans="1:11" ht="39" thickBot="1" x14ac:dyDescent="0.25">
      <c r="A26" s="147"/>
      <c r="B26" s="695" t="s">
        <v>578</v>
      </c>
      <c r="C26" s="696" t="s">
        <v>555</v>
      </c>
      <c r="D26" s="565">
        <v>4568</v>
      </c>
      <c r="E26" s="697" t="s">
        <v>4</v>
      </c>
      <c r="F26" s="353">
        <f>G26/D26</f>
        <v>1.4394746059544659</v>
      </c>
      <c r="G26" s="698">
        <v>6575.52</v>
      </c>
      <c r="H26" s="698">
        <v>3694</v>
      </c>
      <c r="I26" s="699" t="s">
        <v>504</v>
      </c>
      <c r="J26" s="38" t="s">
        <v>586</v>
      </c>
      <c r="K26" s="38" t="s">
        <v>40</v>
      </c>
    </row>
    <row r="27" spans="1:11" ht="25.5" x14ac:dyDescent="0.2">
      <c r="A27" s="148" t="s">
        <v>21</v>
      </c>
      <c r="B27" s="675" t="s">
        <v>530</v>
      </c>
      <c r="C27" s="676" t="s">
        <v>531</v>
      </c>
      <c r="D27" s="677">
        <v>313</v>
      </c>
      <c r="E27" s="177" t="s">
        <v>476</v>
      </c>
      <c r="F27" s="178">
        <v>14.71</v>
      </c>
      <c r="G27" s="678">
        <f>D27*F27</f>
        <v>4604.2300000000005</v>
      </c>
      <c r="H27" s="678"/>
      <c r="I27" s="700" t="s">
        <v>477</v>
      </c>
      <c r="J27" s="38"/>
      <c r="K27" s="38" t="s">
        <v>39</v>
      </c>
    </row>
    <row r="28" spans="1:11" x14ac:dyDescent="0.2">
      <c r="A28" s="145"/>
      <c r="B28" s="701" t="s">
        <v>451</v>
      </c>
      <c r="C28" s="655" t="s">
        <v>532</v>
      </c>
      <c r="D28" s="656">
        <v>84</v>
      </c>
      <c r="E28" s="657" t="s">
        <v>4</v>
      </c>
      <c r="F28" s="658">
        <v>3</v>
      </c>
      <c r="G28" s="659">
        <f t="shared" ref="G28" si="1">D28*F28</f>
        <v>252</v>
      </c>
      <c r="H28" s="659">
        <v>252</v>
      </c>
      <c r="I28" s="981" t="s">
        <v>454</v>
      </c>
      <c r="J28" s="38" t="s">
        <v>587</v>
      </c>
      <c r="K28" s="38" t="s">
        <v>40</v>
      </c>
    </row>
    <row r="29" spans="1:11" ht="25.5" x14ac:dyDescent="0.2">
      <c r="A29" s="145"/>
      <c r="B29" s="693" t="s">
        <v>452</v>
      </c>
      <c r="C29" s="665" t="s">
        <v>532</v>
      </c>
      <c r="D29" s="568">
        <v>93</v>
      </c>
      <c r="E29" s="207" t="s">
        <v>453</v>
      </c>
      <c r="F29" s="208">
        <v>6.48</v>
      </c>
      <c r="G29" s="666">
        <f>D29*F29</f>
        <v>602.64</v>
      </c>
      <c r="H29" s="666">
        <v>602.70000000000005</v>
      </c>
      <c r="I29" s="982"/>
      <c r="J29" s="38" t="s">
        <v>587</v>
      </c>
      <c r="K29" s="38" t="s">
        <v>40</v>
      </c>
    </row>
    <row r="30" spans="1:11" ht="51" x14ac:dyDescent="0.2">
      <c r="A30" s="145"/>
      <c r="B30" s="679" t="s">
        <v>376</v>
      </c>
      <c r="C30" s="680" t="s">
        <v>533</v>
      </c>
      <c r="D30" s="681">
        <v>161</v>
      </c>
      <c r="E30" s="184" t="s">
        <v>64</v>
      </c>
      <c r="F30" s="155">
        <v>24.58</v>
      </c>
      <c r="G30" s="690">
        <f t="shared" ref="G30" si="2">D30*F30</f>
        <v>3957.3799999999997</v>
      </c>
      <c r="H30" s="642"/>
      <c r="I30" s="682" t="s">
        <v>409</v>
      </c>
      <c r="J30" s="38"/>
      <c r="K30" s="38" t="s">
        <v>39</v>
      </c>
    </row>
    <row r="31" spans="1:11" ht="25.5" x14ac:dyDescent="0.2">
      <c r="A31" s="145"/>
      <c r="B31" s="679" t="s">
        <v>317</v>
      </c>
      <c r="C31" s="680" t="s">
        <v>534</v>
      </c>
      <c r="D31" s="681">
        <v>36</v>
      </c>
      <c r="E31" s="184" t="s">
        <v>5</v>
      </c>
      <c r="F31" s="155">
        <v>24.58</v>
      </c>
      <c r="G31" s="642">
        <f>D31*F31</f>
        <v>884.87999999999988</v>
      </c>
      <c r="H31" s="642"/>
      <c r="I31" s="682" t="s">
        <v>392</v>
      </c>
      <c r="J31" s="38"/>
      <c r="K31" s="38" t="s">
        <v>39</v>
      </c>
    </row>
    <row r="32" spans="1:11" ht="38.25" x14ac:dyDescent="0.2">
      <c r="A32" s="145"/>
      <c r="B32" s="702" t="s">
        <v>484</v>
      </c>
      <c r="C32" s="650" t="s">
        <v>533</v>
      </c>
      <c r="D32" s="651">
        <v>259</v>
      </c>
      <c r="E32" s="220" t="s">
        <v>476</v>
      </c>
      <c r="F32" s="221">
        <v>24.58</v>
      </c>
      <c r="G32" s="652">
        <f>D32*F32</f>
        <v>6366.2199999999993</v>
      </c>
      <c r="H32" s="652">
        <v>6366.22</v>
      </c>
      <c r="I32" s="653" t="s">
        <v>535</v>
      </c>
      <c r="J32" s="38" t="s">
        <v>587</v>
      </c>
      <c r="K32" s="38" t="s">
        <v>39</v>
      </c>
    </row>
    <row r="33" spans="1:11" ht="26.25" thickBot="1" x14ac:dyDescent="0.25">
      <c r="A33" s="145"/>
      <c r="B33" s="667" t="s">
        <v>492</v>
      </c>
      <c r="C33" s="668" t="s">
        <v>533</v>
      </c>
      <c r="D33" s="669">
        <v>197</v>
      </c>
      <c r="E33" s="302" t="s">
        <v>64</v>
      </c>
      <c r="F33" s="276">
        <v>24.58</v>
      </c>
      <c r="G33" s="641">
        <f>D33*F33</f>
        <v>4842.2599999999993</v>
      </c>
      <c r="H33" s="641"/>
      <c r="I33" s="670" t="s">
        <v>536</v>
      </c>
      <c r="J33" s="38"/>
      <c r="K33" s="38" t="s">
        <v>39</v>
      </c>
    </row>
    <row r="34" spans="1:11" ht="25.5" x14ac:dyDescent="0.2">
      <c r="A34" s="108" t="s">
        <v>22</v>
      </c>
      <c r="B34" s="703" t="s">
        <v>33</v>
      </c>
      <c r="C34" s="704" t="s">
        <v>537</v>
      </c>
      <c r="D34" s="705">
        <v>216</v>
      </c>
      <c r="E34" s="425" t="s">
        <v>6</v>
      </c>
      <c r="F34" s="706">
        <v>25</v>
      </c>
      <c r="G34" s="707">
        <f t="shared" ref="G34:G54" si="3">D34*F34</f>
        <v>5400</v>
      </c>
      <c r="H34" s="707"/>
      <c r="I34" s="708" t="s">
        <v>12</v>
      </c>
      <c r="J34" s="38"/>
      <c r="K34" s="38" t="s">
        <v>40</v>
      </c>
    </row>
    <row r="35" spans="1:11" ht="25.5" x14ac:dyDescent="0.2">
      <c r="A35" s="145"/>
      <c r="B35" s="709" t="s">
        <v>143</v>
      </c>
      <c r="C35" s="668" t="s">
        <v>534</v>
      </c>
      <c r="D35" s="669">
        <v>27</v>
      </c>
      <c r="E35" s="275" t="s">
        <v>52</v>
      </c>
      <c r="F35" s="276">
        <v>42.45</v>
      </c>
      <c r="G35" s="641">
        <f t="shared" si="3"/>
        <v>1146.1500000000001</v>
      </c>
      <c r="H35" s="641"/>
      <c r="I35" s="710" t="s">
        <v>144</v>
      </c>
      <c r="J35" s="38"/>
      <c r="K35" s="38" t="s">
        <v>39</v>
      </c>
    </row>
    <row r="36" spans="1:11" ht="12.75" customHeight="1" x14ac:dyDescent="0.2">
      <c r="A36" s="145"/>
      <c r="B36" s="934" t="s">
        <v>70</v>
      </c>
      <c r="C36" s="935" t="s">
        <v>534</v>
      </c>
      <c r="D36" s="936">
        <v>260</v>
      </c>
      <c r="E36" s="937" t="s">
        <v>5</v>
      </c>
      <c r="F36" s="936">
        <v>17.079999999999998</v>
      </c>
      <c r="G36" s="938">
        <f t="shared" si="3"/>
        <v>4440.7999999999993</v>
      </c>
      <c r="H36" s="857">
        <v>4680</v>
      </c>
      <c r="I36" s="964" t="s">
        <v>51</v>
      </c>
      <c r="J36" s="38" t="s">
        <v>586</v>
      </c>
      <c r="K36" s="38" t="s">
        <v>40</v>
      </c>
    </row>
    <row r="37" spans="1:11" x14ac:dyDescent="0.2">
      <c r="A37" s="145"/>
      <c r="B37" s="711" t="s">
        <v>71</v>
      </c>
      <c r="C37" s="712" t="s">
        <v>534</v>
      </c>
      <c r="D37" s="713">
        <v>3</v>
      </c>
      <c r="E37" s="714" t="s">
        <v>5</v>
      </c>
      <c r="F37" s="713">
        <v>17.079999999999998</v>
      </c>
      <c r="G37" s="686">
        <f t="shared" si="3"/>
        <v>51.239999999999995</v>
      </c>
      <c r="H37" s="715"/>
      <c r="I37" s="979"/>
      <c r="J37" s="38"/>
      <c r="K37" s="38" t="s">
        <v>40</v>
      </c>
    </row>
    <row r="38" spans="1:11" x14ac:dyDescent="0.2">
      <c r="A38" s="145"/>
      <c r="B38" s="934" t="s">
        <v>72</v>
      </c>
      <c r="C38" s="935" t="s">
        <v>538</v>
      </c>
      <c r="D38" s="936">
        <v>381</v>
      </c>
      <c r="E38" s="937" t="s">
        <v>5</v>
      </c>
      <c r="F38" s="936">
        <v>25.49</v>
      </c>
      <c r="G38" s="938">
        <f t="shared" si="3"/>
        <v>9711.6899999999987</v>
      </c>
      <c r="H38" s="938">
        <v>6858</v>
      </c>
      <c r="I38" s="979"/>
      <c r="J38" s="38" t="s">
        <v>586</v>
      </c>
      <c r="K38" s="38" t="s">
        <v>39</v>
      </c>
    </row>
    <row r="39" spans="1:11" x14ac:dyDescent="0.2">
      <c r="A39" s="145"/>
      <c r="B39" s="716" t="s">
        <v>73</v>
      </c>
      <c r="C39" s="717" t="s">
        <v>534</v>
      </c>
      <c r="D39" s="344">
        <v>127</v>
      </c>
      <c r="E39" s="345" t="s">
        <v>5</v>
      </c>
      <c r="F39" s="344">
        <v>42.7</v>
      </c>
      <c r="G39" s="690">
        <f t="shared" si="3"/>
        <v>5422.9000000000005</v>
      </c>
      <c r="H39" s="718"/>
      <c r="I39" s="980"/>
      <c r="J39" s="38"/>
      <c r="K39" s="38" t="s">
        <v>39</v>
      </c>
    </row>
    <row r="40" spans="1:11" ht="23.25" customHeight="1" x14ac:dyDescent="0.2">
      <c r="A40" s="145"/>
      <c r="B40" s="719" t="s">
        <v>67</v>
      </c>
      <c r="C40" s="720" t="s">
        <v>534</v>
      </c>
      <c r="D40" s="721">
        <v>29</v>
      </c>
      <c r="E40" s="722" t="s">
        <v>5</v>
      </c>
      <c r="F40" s="721">
        <v>100</v>
      </c>
      <c r="G40" s="723">
        <f t="shared" si="3"/>
        <v>2900</v>
      </c>
      <c r="H40" s="723">
        <v>2900</v>
      </c>
      <c r="I40" s="724" t="s">
        <v>68</v>
      </c>
      <c r="J40" s="38" t="s">
        <v>586</v>
      </c>
      <c r="K40" s="38" t="s">
        <v>39</v>
      </c>
    </row>
    <row r="41" spans="1:11" x14ac:dyDescent="0.2">
      <c r="A41" s="145"/>
      <c r="B41" s="725" t="s">
        <v>458</v>
      </c>
      <c r="C41" s="726" t="s">
        <v>534</v>
      </c>
      <c r="D41" s="727">
        <v>3</v>
      </c>
      <c r="E41" s="728" t="s">
        <v>5</v>
      </c>
      <c r="F41" s="727">
        <v>62.09</v>
      </c>
      <c r="G41" s="659">
        <f t="shared" si="3"/>
        <v>186.27</v>
      </c>
      <c r="H41" s="659">
        <v>186.27</v>
      </c>
      <c r="I41" s="653" t="s">
        <v>14</v>
      </c>
      <c r="J41" s="38" t="s">
        <v>587</v>
      </c>
      <c r="K41" s="38" t="s">
        <v>39</v>
      </c>
    </row>
    <row r="42" spans="1:11" x14ac:dyDescent="0.2">
      <c r="A42" s="145"/>
      <c r="B42" s="725" t="s">
        <v>458</v>
      </c>
      <c r="C42" s="726" t="s">
        <v>534</v>
      </c>
      <c r="D42" s="727">
        <v>11</v>
      </c>
      <c r="E42" s="728" t="s">
        <v>5</v>
      </c>
      <c r="F42" s="727">
        <v>62.09</v>
      </c>
      <c r="G42" s="659">
        <f t="shared" si="3"/>
        <v>682.99</v>
      </c>
      <c r="H42" s="659">
        <v>682.99</v>
      </c>
      <c r="I42" s="653" t="s">
        <v>14</v>
      </c>
      <c r="J42" s="38" t="s">
        <v>587</v>
      </c>
      <c r="K42" s="38" t="s">
        <v>39</v>
      </c>
    </row>
    <row r="43" spans="1:11" x14ac:dyDescent="0.2">
      <c r="A43" s="145"/>
      <c r="B43" s="725" t="s">
        <v>458</v>
      </c>
      <c r="C43" s="726" t="s">
        <v>534</v>
      </c>
      <c r="D43" s="727">
        <v>6</v>
      </c>
      <c r="E43" s="728" t="s">
        <v>5</v>
      </c>
      <c r="F43" s="727">
        <v>62.09</v>
      </c>
      <c r="G43" s="659">
        <f t="shared" si="3"/>
        <v>372.54</v>
      </c>
      <c r="H43" s="659">
        <v>372.54</v>
      </c>
      <c r="I43" s="653" t="s">
        <v>14</v>
      </c>
      <c r="J43" s="38" t="s">
        <v>587</v>
      </c>
      <c r="K43" s="38" t="s">
        <v>39</v>
      </c>
    </row>
    <row r="44" spans="1:11" x14ac:dyDescent="0.2">
      <c r="A44" s="145"/>
      <c r="B44" s="709" t="s">
        <v>462</v>
      </c>
      <c r="C44" s="729" t="s">
        <v>540</v>
      </c>
      <c r="D44" s="730">
        <v>14</v>
      </c>
      <c r="E44" s="731" t="s">
        <v>5</v>
      </c>
      <c r="F44" s="730">
        <v>62.09</v>
      </c>
      <c r="G44" s="641">
        <f t="shared" si="3"/>
        <v>869.26</v>
      </c>
      <c r="H44" s="674"/>
      <c r="I44" s="963" t="s">
        <v>539</v>
      </c>
      <c r="J44" s="38"/>
      <c r="K44" s="38" t="s">
        <v>39</v>
      </c>
    </row>
    <row r="45" spans="1:11" x14ac:dyDescent="0.2">
      <c r="A45" s="145"/>
      <c r="B45" s="709" t="s">
        <v>463</v>
      </c>
      <c r="C45" s="729" t="s">
        <v>540</v>
      </c>
      <c r="D45" s="730">
        <v>36</v>
      </c>
      <c r="E45" s="731" t="s">
        <v>5</v>
      </c>
      <c r="F45" s="730">
        <v>62.09</v>
      </c>
      <c r="G45" s="641">
        <f t="shared" si="3"/>
        <v>2235.2400000000002</v>
      </c>
      <c r="H45" s="674"/>
      <c r="I45" s="961"/>
      <c r="J45" s="38"/>
      <c r="K45" s="38" t="s">
        <v>39</v>
      </c>
    </row>
    <row r="46" spans="1:11" x14ac:dyDescent="0.2">
      <c r="A46" s="145"/>
      <c r="B46" s="709" t="s">
        <v>464</v>
      </c>
      <c r="C46" s="729" t="s">
        <v>534</v>
      </c>
      <c r="D46" s="730">
        <v>23</v>
      </c>
      <c r="E46" s="731" t="s">
        <v>5</v>
      </c>
      <c r="F46" s="730">
        <v>62.09</v>
      </c>
      <c r="G46" s="641">
        <f t="shared" si="3"/>
        <v>1428.0700000000002</v>
      </c>
      <c r="H46" s="674"/>
      <c r="I46" s="961"/>
      <c r="J46" s="38"/>
      <c r="K46" s="38" t="s">
        <v>39</v>
      </c>
    </row>
    <row r="47" spans="1:11" x14ac:dyDescent="0.2">
      <c r="A47" s="145"/>
      <c r="B47" s="709" t="s">
        <v>465</v>
      </c>
      <c r="C47" s="729" t="s">
        <v>534</v>
      </c>
      <c r="D47" s="730">
        <v>8</v>
      </c>
      <c r="E47" s="731" t="s">
        <v>5</v>
      </c>
      <c r="F47" s="730">
        <v>62.09</v>
      </c>
      <c r="G47" s="641">
        <f t="shared" si="3"/>
        <v>496.72</v>
      </c>
      <c r="H47" s="674"/>
      <c r="I47" s="961"/>
      <c r="J47" s="38"/>
      <c r="K47" s="38" t="s">
        <v>39</v>
      </c>
    </row>
    <row r="48" spans="1:11" x14ac:dyDescent="0.2">
      <c r="A48" s="145"/>
      <c r="B48" s="709" t="s">
        <v>466</v>
      </c>
      <c r="C48" s="729" t="s">
        <v>538</v>
      </c>
      <c r="D48" s="730">
        <v>42</v>
      </c>
      <c r="E48" s="731" t="s">
        <v>5</v>
      </c>
      <c r="F48" s="730">
        <v>62.09</v>
      </c>
      <c r="G48" s="641">
        <f t="shared" si="3"/>
        <v>2607.7800000000002</v>
      </c>
      <c r="H48" s="674"/>
      <c r="I48" s="961"/>
      <c r="J48" s="38"/>
      <c r="K48" s="38" t="s">
        <v>39</v>
      </c>
    </row>
    <row r="49" spans="1:11" x14ac:dyDescent="0.2">
      <c r="A49" s="145"/>
      <c r="B49" s="732" t="s">
        <v>467</v>
      </c>
      <c r="C49" s="733" t="s">
        <v>538</v>
      </c>
      <c r="D49" s="734">
        <v>28</v>
      </c>
      <c r="E49" s="735" t="s">
        <v>5</v>
      </c>
      <c r="F49" s="734">
        <v>62.09</v>
      </c>
      <c r="G49" s="736">
        <f t="shared" si="3"/>
        <v>1738.52</v>
      </c>
      <c r="H49" s="966"/>
      <c r="I49" s="961"/>
      <c r="J49" s="38"/>
      <c r="K49" s="38" t="s">
        <v>39</v>
      </c>
    </row>
    <row r="50" spans="1:11" x14ac:dyDescent="0.2">
      <c r="A50" s="145"/>
      <c r="B50" s="732" t="s">
        <v>468</v>
      </c>
      <c r="C50" s="733" t="s">
        <v>540</v>
      </c>
      <c r="D50" s="734">
        <v>8</v>
      </c>
      <c r="E50" s="735" t="s">
        <v>5</v>
      </c>
      <c r="F50" s="734">
        <v>62.09</v>
      </c>
      <c r="G50" s="736">
        <f t="shared" si="3"/>
        <v>496.72</v>
      </c>
      <c r="H50" s="959"/>
      <c r="I50" s="961"/>
      <c r="J50" s="38"/>
      <c r="K50" s="38" t="s">
        <v>39</v>
      </c>
    </row>
    <row r="51" spans="1:11" x14ac:dyDescent="0.2">
      <c r="A51" s="145"/>
      <c r="B51" s="737" t="s">
        <v>469</v>
      </c>
      <c r="C51" s="738" t="s">
        <v>534</v>
      </c>
      <c r="D51" s="739">
        <v>2</v>
      </c>
      <c r="E51" s="740" t="s">
        <v>5</v>
      </c>
      <c r="F51" s="739">
        <v>62.09</v>
      </c>
      <c r="G51" s="678">
        <f t="shared" si="3"/>
        <v>124.18</v>
      </c>
      <c r="H51" s="960"/>
      <c r="I51" s="961"/>
      <c r="J51" s="38"/>
      <c r="K51" s="38" t="s">
        <v>39</v>
      </c>
    </row>
    <row r="52" spans="1:11" x14ac:dyDescent="0.2">
      <c r="A52" s="145"/>
      <c r="B52" s="709" t="s">
        <v>470</v>
      </c>
      <c r="C52" s="729" t="s">
        <v>534</v>
      </c>
      <c r="D52" s="730">
        <v>22</v>
      </c>
      <c r="E52" s="731" t="s">
        <v>5</v>
      </c>
      <c r="F52" s="730">
        <v>62.09</v>
      </c>
      <c r="G52" s="641">
        <f t="shared" si="3"/>
        <v>1365.98</v>
      </c>
      <c r="H52" s="674"/>
      <c r="I52" s="961"/>
      <c r="J52" s="38"/>
      <c r="K52" s="38" t="s">
        <v>39</v>
      </c>
    </row>
    <row r="53" spans="1:11" x14ac:dyDescent="0.2">
      <c r="A53" s="145"/>
      <c r="B53" s="732" t="s">
        <v>471</v>
      </c>
      <c r="C53" s="733" t="s">
        <v>534</v>
      </c>
      <c r="D53" s="734">
        <v>23</v>
      </c>
      <c r="E53" s="735" t="s">
        <v>5</v>
      </c>
      <c r="F53" s="734">
        <v>62.09</v>
      </c>
      <c r="G53" s="736">
        <f t="shared" si="3"/>
        <v>1428.0700000000002</v>
      </c>
      <c r="H53" s="966"/>
      <c r="I53" s="961"/>
      <c r="J53" s="38"/>
      <c r="K53" s="38" t="s">
        <v>39</v>
      </c>
    </row>
    <row r="54" spans="1:11" x14ac:dyDescent="0.2">
      <c r="A54" s="145"/>
      <c r="B54" s="737" t="s">
        <v>472</v>
      </c>
      <c r="C54" s="738" t="s">
        <v>534</v>
      </c>
      <c r="D54" s="739">
        <v>1</v>
      </c>
      <c r="E54" s="740" t="s">
        <v>5</v>
      </c>
      <c r="F54" s="739">
        <v>62.09</v>
      </c>
      <c r="G54" s="678">
        <f t="shared" si="3"/>
        <v>62.09</v>
      </c>
      <c r="H54" s="960"/>
      <c r="I54" s="962"/>
      <c r="J54" s="38"/>
      <c r="K54" s="38" t="s">
        <v>39</v>
      </c>
    </row>
    <row r="55" spans="1:11" x14ac:dyDescent="0.2">
      <c r="A55" s="145"/>
      <c r="B55" s="741">
        <v>404</v>
      </c>
      <c r="C55" s="742" t="s">
        <v>532</v>
      </c>
      <c r="D55" s="317">
        <v>646</v>
      </c>
      <c r="E55" s="743" t="s">
        <v>6</v>
      </c>
      <c r="F55" s="744">
        <f>G55/D55</f>
        <v>1.5611145510835913</v>
      </c>
      <c r="G55" s="666">
        <v>1008.48</v>
      </c>
      <c r="H55" s="666">
        <v>1008.48</v>
      </c>
      <c r="I55" s="745" t="s">
        <v>14</v>
      </c>
      <c r="J55" s="38" t="s">
        <v>587</v>
      </c>
      <c r="K55" s="38" t="s">
        <v>40</v>
      </c>
    </row>
    <row r="56" spans="1:11" ht="13.5" thickBot="1" x14ac:dyDescent="0.25">
      <c r="A56" s="149"/>
      <c r="B56" s="746" t="s">
        <v>579</v>
      </c>
      <c r="C56" s="738" t="s">
        <v>580</v>
      </c>
      <c r="D56" s="331">
        <v>726</v>
      </c>
      <c r="E56" s="740" t="s">
        <v>49</v>
      </c>
      <c r="F56" s="747">
        <f>G56/D56</f>
        <v>7.1090909090909085</v>
      </c>
      <c r="G56" s="678">
        <v>5161.2</v>
      </c>
      <c r="H56" s="678"/>
      <c r="I56" s="748" t="s">
        <v>14</v>
      </c>
      <c r="J56" s="38"/>
      <c r="K56" s="38" t="s">
        <v>40</v>
      </c>
    </row>
    <row r="57" spans="1:11" x14ac:dyDescent="0.2">
      <c r="A57" s="108" t="s">
        <v>23</v>
      </c>
      <c r="B57" s="749" t="s">
        <v>325</v>
      </c>
      <c r="C57" s="750" t="s">
        <v>534</v>
      </c>
      <c r="D57" s="751">
        <v>862</v>
      </c>
      <c r="E57" s="425" t="s">
        <v>5</v>
      </c>
      <c r="F57" s="426">
        <v>42.45</v>
      </c>
      <c r="G57" s="707">
        <f>D57*F57</f>
        <v>36591.9</v>
      </c>
      <c r="H57" s="707"/>
      <c r="I57" s="752" t="s">
        <v>14</v>
      </c>
      <c r="J57" s="38"/>
      <c r="K57" s="38" t="s">
        <v>39</v>
      </c>
    </row>
    <row r="58" spans="1:11" ht="38.25" x14ac:dyDescent="0.2">
      <c r="A58" s="145"/>
      <c r="B58" s="753" t="s">
        <v>493</v>
      </c>
      <c r="C58" s="754" t="s">
        <v>534</v>
      </c>
      <c r="D58" s="755">
        <v>733</v>
      </c>
      <c r="E58" s="482" t="s">
        <v>5</v>
      </c>
      <c r="F58" s="756">
        <v>20</v>
      </c>
      <c r="G58" s="723">
        <f>D58*F58</f>
        <v>14660</v>
      </c>
      <c r="H58" s="723">
        <v>34200</v>
      </c>
      <c r="I58" s="757" t="s">
        <v>541</v>
      </c>
      <c r="J58" s="38" t="s">
        <v>586</v>
      </c>
      <c r="K58" s="38" t="s">
        <v>39</v>
      </c>
    </row>
    <row r="59" spans="1:11" ht="25.5" x14ac:dyDescent="0.2">
      <c r="A59" s="145"/>
      <c r="B59" s="765" t="s">
        <v>517</v>
      </c>
      <c r="C59" s="766" t="s">
        <v>533</v>
      </c>
      <c r="D59" s="767">
        <v>161</v>
      </c>
      <c r="E59" s="244" t="s">
        <v>5</v>
      </c>
      <c r="F59" s="208">
        <f>G59/D59</f>
        <v>37.267080745341616</v>
      </c>
      <c r="G59" s="666">
        <v>6000</v>
      </c>
      <c r="H59" s="666">
        <v>7867.5</v>
      </c>
      <c r="I59" s="336" t="s">
        <v>542</v>
      </c>
      <c r="J59" s="38" t="s">
        <v>587</v>
      </c>
      <c r="K59" s="38" t="s">
        <v>39</v>
      </c>
    </row>
    <row r="60" spans="1:11" ht="19.5" customHeight="1" x14ac:dyDescent="0.2">
      <c r="A60" s="145"/>
      <c r="B60" s="758" t="s">
        <v>573</v>
      </c>
      <c r="C60" s="759" t="s">
        <v>534</v>
      </c>
      <c r="D60" s="760">
        <v>18</v>
      </c>
      <c r="E60" s="267" t="s">
        <v>4</v>
      </c>
      <c r="F60" s="268">
        <v>28.28</v>
      </c>
      <c r="G60" s="761">
        <f>D60*F60</f>
        <v>509.04</v>
      </c>
      <c r="H60" s="970"/>
      <c r="I60" s="977" t="s">
        <v>572</v>
      </c>
      <c r="J60" s="38"/>
      <c r="K60" s="38" t="s">
        <v>40</v>
      </c>
    </row>
    <row r="61" spans="1:11" ht="19.5" customHeight="1" thickBot="1" x14ac:dyDescent="0.25">
      <c r="A61" s="145"/>
      <c r="B61" s="762" t="s">
        <v>574</v>
      </c>
      <c r="C61" s="763" t="s">
        <v>540</v>
      </c>
      <c r="D61" s="764">
        <v>26</v>
      </c>
      <c r="E61" s="170" t="s">
        <v>4</v>
      </c>
      <c r="F61" s="171">
        <v>28.28</v>
      </c>
      <c r="G61" s="686">
        <f>D61*F61</f>
        <v>735.28</v>
      </c>
      <c r="H61" s="976"/>
      <c r="I61" s="978"/>
      <c r="J61" s="38"/>
      <c r="K61" s="38" t="s">
        <v>40</v>
      </c>
    </row>
    <row r="62" spans="1:11" s="41" customFormat="1" ht="25.5" x14ac:dyDescent="0.2">
      <c r="A62" s="108" t="s">
        <v>24</v>
      </c>
      <c r="B62" s="939" t="s">
        <v>456</v>
      </c>
      <c r="C62" s="940" t="s">
        <v>543</v>
      </c>
      <c r="D62" s="941">
        <v>200</v>
      </c>
      <c r="E62" s="942" t="s">
        <v>5</v>
      </c>
      <c r="F62" s="943">
        <v>28.28</v>
      </c>
      <c r="G62" s="944">
        <f>D62*F62</f>
        <v>5656</v>
      </c>
      <c r="H62" s="944"/>
      <c r="I62" s="945" t="s">
        <v>457</v>
      </c>
      <c r="J62" s="39"/>
      <c r="K62" s="39" t="s">
        <v>39</v>
      </c>
    </row>
    <row r="63" spans="1:11" s="41" customFormat="1" ht="39" thickBot="1" x14ac:dyDescent="0.25">
      <c r="A63" s="145"/>
      <c r="B63" s="768" t="s">
        <v>482</v>
      </c>
      <c r="C63" s="769" t="s">
        <v>534</v>
      </c>
      <c r="D63" s="770">
        <v>41</v>
      </c>
      <c r="E63" s="771" t="s">
        <v>5</v>
      </c>
      <c r="F63" s="772">
        <v>28.28</v>
      </c>
      <c r="G63" s="773">
        <f>D63*F63</f>
        <v>1159.48</v>
      </c>
      <c r="H63" s="773">
        <v>1159.48</v>
      </c>
      <c r="I63" s="774" t="s">
        <v>544</v>
      </c>
      <c r="J63" s="39" t="s">
        <v>587</v>
      </c>
      <c r="K63" s="39" t="s">
        <v>39</v>
      </c>
    </row>
    <row r="64" spans="1:11" ht="20.25" customHeight="1" x14ac:dyDescent="0.2">
      <c r="A64" s="108" t="s">
        <v>25</v>
      </c>
      <c r="B64" s="775" t="s">
        <v>44</v>
      </c>
      <c r="C64" s="776" t="s">
        <v>534</v>
      </c>
      <c r="D64" s="777">
        <v>25</v>
      </c>
      <c r="E64" s="261" t="s">
        <v>5</v>
      </c>
      <c r="F64" s="230">
        <v>52.8</v>
      </c>
      <c r="G64" s="736">
        <f t="shared" ref="G64:G137" si="4">D64*F64</f>
        <v>1320</v>
      </c>
      <c r="H64" s="959"/>
      <c r="I64" s="961" t="s">
        <v>380</v>
      </c>
      <c r="J64" s="38"/>
      <c r="K64" s="38" t="s">
        <v>39</v>
      </c>
    </row>
    <row r="65" spans="1:11" ht="19.5" customHeight="1" x14ac:dyDescent="0.2">
      <c r="A65" s="145"/>
      <c r="B65" s="775" t="s">
        <v>378</v>
      </c>
      <c r="C65" s="776" t="s">
        <v>534</v>
      </c>
      <c r="D65" s="777">
        <v>23</v>
      </c>
      <c r="E65" s="261" t="s">
        <v>5</v>
      </c>
      <c r="F65" s="230">
        <v>52.8</v>
      </c>
      <c r="G65" s="736">
        <f t="shared" si="4"/>
        <v>1214.3999999999999</v>
      </c>
      <c r="H65" s="959"/>
      <c r="I65" s="961"/>
      <c r="J65" s="38"/>
      <c r="K65" s="38" t="s">
        <v>39</v>
      </c>
    </row>
    <row r="66" spans="1:11" ht="19.5" customHeight="1" x14ac:dyDescent="0.2">
      <c r="A66" s="145"/>
      <c r="B66" s="778" t="s">
        <v>379</v>
      </c>
      <c r="C66" s="779" t="s">
        <v>534</v>
      </c>
      <c r="D66" s="677">
        <v>65</v>
      </c>
      <c r="E66" s="253" t="s">
        <v>5</v>
      </c>
      <c r="F66" s="178">
        <v>52.8</v>
      </c>
      <c r="G66" s="736">
        <f t="shared" si="4"/>
        <v>3432</v>
      </c>
      <c r="H66" s="960"/>
      <c r="I66" s="962"/>
      <c r="J66" s="38"/>
      <c r="K66" s="38" t="s">
        <v>39</v>
      </c>
    </row>
    <row r="67" spans="1:11" ht="25.5" x14ac:dyDescent="0.2">
      <c r="A67" s="145"/>
      <c r="B67" s="780" t="s">
        <v>391</v>
      </c>
      <c r="C67" s="650" t="s">
        <v>523</v>
      </c>
      <c r="D67" s="651">
        <v>509</v>
      </c>
      <c r="E67" s="318" t="s">
        <v>5</v>
      </c>
      <c r="F67" s="221">
        <v>36</v>
      </c>
      <c r="G67" s="652">
        <f>D67*F67</f>
        <v>18324</v>
      </c>
      <c r="H67" s="652">
        <v>9162</v>
      </c>
      <c r="I67" s="781" t="s">
        <v>392</v>
      </c>
      <c r="J67" s="38" t="s">
        <v>587</v>
      </c>
      <c r="K67" s="38" t="s">
        <v>39</v>
      </c>
    </row>
    <row r="68" spans="1:11" x14ac:dyDescent="0.2">
      <c r="A68" s="145"/>
      <c r="B68" s="782" t="str">
        <f>"15/10"</f>
        <v>15/10</v>
      </c>
      <c r="C68" s="783" t="s">
        <v>534</v>
      </c>
      <c r="D68" s="662">
        <v>14</v>
      </c>
      <c r="E68" s="243" t="s">
        <v>5</v>
      </c>
      <c r="F68" s="784">
        <v>36</v>
      </c>
      <c r="G68" s="785">
        <f t="shared" si="4"/>
        <v>504</v>
      </c>
      <c r="H68" s="659">
        <v>499</v>
      </c>
      <c r="I68" s="973" t="s">
        <v>106</v>
      </c>
      <c r="J68" s="38" t="s">
        <v>587</v>
      </c>
      <c r="K68" s="38" t="s">
        <v>39</v>
      </c>
    </row>
    <row r="69" spans="1:11" ht="12.75" customHeight="1" x14ac:dyDescent="0.2">
      <c r="A69" s="145"/>
      <c r="B69" s="660" t="str">
        <f>"15/2"</f>
        <v>15/2</v>
      </c>
      <c r="C69" s="783" t="s">
        <v>533</v>
      </c>
      <c r="D69" s="786">
        <v>82</v>
      </c>
      <c r="E69" s="243" t="s">
        <v>5</v>
      </c>
      <c r="F69" s="784">
        <v>36</v>
      </c>
      <c r="G69" s="785">
        <f t="shared" si="4"/>
        <v>2952</v>
      </c>
      <c r="H69" s="663">
        <v>2952</v>
      </c>
      <c r="I69" s="975"/>
      <c r="J69" s="38" t="s">
        <v>587</v>
      </c>
      <c r="K69" s="38" t="s">
        <v>39</v>
      </c>
    </row>
    <row r="70" spans="1:11" x14ac:dyDescent="0.2">
      <c r="A70" s="145"/>
      <c r="B70" s="691" t="s">
        <v>48</v>
      </c>
      <c r="C70" s="783" t="s">
        <v>534</v>
      </c>
      <c r="D70" s="786">
        <v>31</v>
      </c>
      <c r="E70" s="243" t="s">
        <v>5</v>
      </c>
      <c r="F70" s="784">
        <v>36</v>
      </c>
      <c r="G70" s="785">
        <f t="shared" si="4"/>
        <v>1116</v>
      </c>
      <c r="H70" s="663">
        <v>1116</v>
      </c>
      <c r="I70" s="975"/>
      <c r="J70" s="38" t="s">
        <v>587</v>
      </c>
      <c r="K70" s="38" t="s">
        <v>39</v>
      </c>
    </row>
    <row r="71" spans="1:11" x14ac:dyDescent="0.2">
      <c r="A71" s="145"/>
      <c r="B71" s="693" t="s">
        <v>47</v>
      </c>
      <c r="C71" s="766" t="s">
        <v>538</v>
      </c>
      <c r="D71" s="787">
        <v>64</v>
      </c>
      <c r="E71" s="244" t="s">
        <v>5</v>
      </c>
      <c r="F71" s="788">
        <v>36</v>
      </c>
      <c r="G71" s="789">
        <f t="shared" si="4"/>
        <v>2304</v>
      </c>
      <c r="H71" s="666">
        <v>2304</v>
      </c>
      <c r="I71" s="974"/>
      <c r="J71" s="38" t="s">
        <v>587</v>
      </c>
      <c r="K71" s="38" t="s">
        <v>39</v>
      </c>
    </row>
    <row r="72" spans="1:11" ht="38.25" x14ac:dyDescent="0.2">
      <c r="A72" s="145"/>
      <c r="B72" s="679" t="s">
        <v>61</v>
      </c>
      <c r="C72" s="790" t="s">
        <v>534</v>
      </c>
      <c r="D72" s="791">
        <v>120</v>
      </c>
      <c r="E72" s="792" t="s">
        <v>5</v>
      </c>
      <c r="F72" s="793">
        <v>36</v>
      </c>
      <c r="G72" s="794">
        <f t="shared" si="4"/>
        <v>4320</v>
      </c>
      <c r="H72" s="794"/>
      <c r="I72" s="795" t="s">
        <v>32</v>
      </c>
      <c r="J72" s="38"/>
      <c r="K72" s="38" t="s">
        <v>39</v>
      </c>
    </row>
    <row r="73" spans="1:11" x14ac:dyDescent="0.2">
      <c r="A73" s="145"/>
      <c r="B73" s="675" t="s">
        <v>478</v>
      </c>
      <c r="C73" s="796" t="s">
        <v>538</v>
      </c>
      <c r="D73" s="797">
        <v>402</v>
      </c>
      <c r="E73" s="275"/>
      <c r="F73" s="798">
        <v>36</v>
      </c>
      <c r="G73" s="799">
        <f>D73*F73</f>
        <v>14472</v>
      </c>
      <c r="H73" s="799"/>
      <c r="I73" s="748" t="s">
        <v>14</v>
      </c>
      <c r="J73" s="38"/>
      <c r="K73" s="38" t="s">
        <v>39</v>
      </c>
    </row>
    <row r="74" spans="1:11" x14ac:dyDescent="0.2">
      <c r="A74" s="145"/>
      <c r="B74" s="800" t="s">
        <v>330</v>
      </c>
      <c r="C74" s="801" t="s">
        <v>534</v>
      </c>
      <c r="D74" s="802">
        <v>158</v>
      </c>
      <c r="E74" s="267" t="s">
        <v>5</v>
      </c>
      <c r="F74" s="803">
        <v>36</v>
      </c>
      <c r="G74" s="804">
        <f t="shared" ref="G74:G77" si="5">D74*F74</f>
        <v>5688</v>
      </c>
      <c r="H74" s="970"/>
      <c r="I74" s="967" t="s">
        <v>105</v>
      </c>
      <c r="J74" s="38"/>
      <c r="K74" s="38" t="s">
        <v>39</v>
      </c>
    </row>
    <row r="75" spans="1:11" x14ac:dyDescent="0.2">
      <c r="A75" s="145"/>
      <c r="B75" s="683" t="s">
        <v>331</v>
      </c>
      <c r="C75" s="805" t="s">
        <v>538</v>
      </c>
      <c r="D75" s="806">
        <v>361</v>
      </c>
      <c r="E75" s="163" t="s">
        <v>5</v>
      </c>
      <c r="F75" s="807">
        <v>36</v>
      </c>
      <c r="G75" s="808">
        <f t="shared" si="5"/>
        <v>12996</v>
      </c>
      <c r="H75" s="971"/>
      <c r="I75" s="968"/>
      <c r="J75" s="38"/>
      <c r="K75" s="38" t="s">
        <v>39</v>
      </c>
    </row>
    <row r="76" spans="1:11" x14ac:dyDescent="0.2">
      <c r="A76" s="145"/>
      <c r="B76" s="687" t="s">
        <v>332</v>
      </c>
      <c r="C76" s="809" t="s">
        <v>534</v>
      </c>
      <c r="D76" s="810">
        <v>12</v>
      </c>
      <c r="E76" s="170" t="s">
        <v>5</v>
      </c>
      <c r="F76" s="811">
        <v>36</v>
      </c>
      <c r="G76" s="812">
        <f t="shared" si="5"/>
        <v>432</v>
      </c>
      <c r="H76" s="972"/>
      <c r="I76" s="969"/>
      <c r="J76" s="38"/>
      <c r="K76" s="38" t="s">
        <v>39</v>
      </c>
    </row>
    <row r="77" spans="1:11" ht="39" thickBot="1" x14ac:dyDescent="0.25">
      <c r="A77" s="149"/>
      <c r="B77" s="813" t="s">
        <v>483</v>
      </c>
      <c r="C77" s="814" t="s">
        <v>534</v>
      </c>
      <c r="D77" s="815">
        <v>113</v>
      </c>
      <c r="E77" s="816" t="s">
        <v>5</v>
      </c>
      <c r="F77" s="817">
        <v>36</v>
      </c>
      <c r="G77" s="818">
        <f t="shared" si="5"/>
        <v>4068</v>
      </c>
      <c r="H77" s="818"/>
      <c r="I77" s="819" t="s">
        <v>545</v>
      </c>
      <c r="J77" s="38"/>
      <c r="K77" s="38" t="s">
        <v>39</v>
      </c>
    </row>
    <row r="78" spans="1:11" ht="38.25" x14ac:dyDescent="0.2">
      <c r="A78" s="145" t="s">
        <v>26</v>
      </c>
      <c r="B78" s="820" t="s">
        <v>45</v>
      </c>
      <c r="C78" s="821" t="s">
        <v>534</v>
      </c>
      <c r="D78" s="822">
        <v>715</v>
      </c>
      <c r="E78" s="823" t="s">
        <v>5</v>
      </c>
      <c r="F78" s="788">
        <v>68</v>
      </c>
      <c r="G78" s="789">
        <f t="shared" si="4"/>
        <v>48620</v>
      </c>
      <c r="H78" s="789">
        <v>57500</v>
      </c>
      <c r="I78" s="745" t="s">
        <v>32</v>
      </c>
      <c r="J78" s="38" t="s">
        <v>587</v>
      </c>
      <c r="K78" s="38" t="s">
        <v>39</v>
      </c>
    </row>
    <row r="79" spans="1:11" ht="51" x14ac:dyDescent="0.2">
      <c r="A79" s="145"/>
      <c r="B79" s="709" t="s">
        <v>87</v>
      </c>
      <c r="C79" s="824" t="s">
        <v>534</v>
      </c>
      <c r="D79" s="825">
        <v>18</v>
      </c>
      <c r="E79" s="826" t="s">
        <v>5</v>
      </c>
      <c r="F79" s="827">
        <v>21.4</v>
      </c>
      <c r="G79" s="828">
        <f t="shared" si="4"/>
        <v>385.2</v>
      </c>
      <c r="H79" s="829"/>
      <c r="I79" s="710" t="s">
        <v>69</v>
      </c>
      <c r="J79" s="38"/>
      <c r="K79" s="38" t="s">
        <v>39</v>
      </c>
    </row>
    <row r="80" spans="1:11" ht="38.25" x14ac:dyDescent="0.2">
      <c r="A80" s="145"/>
      <c r="B80" s="709" t="s">
        <v>88</v>
      </c>
      <c r="C80" s="824" t="s">
        <v>534</v>
      </c>
      <c r="D80" s="825">
        <v>55</v>
      </c>
      <c r="E80" s="826" t="s">
        <v>5</v>
      </c>
      <c r="F80" s="827">
        <v>50.9</v>
      </c>
      <c r="G80" s="828">
        <f t="shared" si="4"/>
        <v>2799.5</v>
      </c>
      <c r="H80" s="829"/>
      <c r="I80" s="710" t="s">
        <v>32</v>
      </c>
      <c r="J80" s="38"/>
      <c r="K80" s="38" t="s">
        <v>39</v>
      </c>
    </row>
    <row r="81" spans="1:11" ht="38.25" x14ac:dyDescent="0.2">
      <c r="A81" s="145"/>
      <c r="B81" s="709" t="s">
        <v>89</v>
      </c>
      <c r="C81" s="824" t="s">
        <v>534</v>
      </c>
      <c r="D81" s="825">
        <v>88</v>
      </c>
      <c r="E81" s="826" t="s">
        <v>5</v>
      </c>
      <c r="F81" s="827">
        <v>50.9</v>
      </c>
      <c r="G81" s="828">
        <f t="shared" si="4"/>
        <v>4479.2</v>
      </c>
      <c r="H81" s="829"/>
      <c r="I81" s="710" t="s">
        <v>32</v>
      </c>
      <c r="J81" s="38"/>
      <c r="K81" s="38" t="s">
        <v>39</v>
      </c>
    </row>
    <row r="82" spans="1:11" ht="19.5" customHeight="1" x14ac:dyDescent="0.2">
      <c r="A82" s="145"/>
      <c r="B82" s="732" t="s">
        <v>90</v>
      </c>
      <c r="C82" s="830" t="s">
        <v>534</v>
      </c>
      <c r="D82" s="831">
        <v>12</v>
      </c>
      <c r="E82" s="832" t="s">
        <v>5</v>
      </c>
      <c r="F82" s="379">
        <v>50.9</v>
      </c>
      <c r="G82" s="833">
        <f t="shared" si="4"/>
        <v>610.79999999999995</v>
      </c>
      <c r="H82" s="966"/>
      <c r="I82" s="963" t="s">
        <v>76</v>
      </c>
      <c r="J82" s="38"/>
      <c r="K82" s="38" t="s">
        <v>39</v>
      </c>
    </row>
    <row r="83" spans="1:11" ht="19.5" customHeight="1" x14ac:dyDescent="0.2">
      <c r="A83" s="145"/>
      <c r="B83" s="737" t="s">
        <v>91</v>
      </c>
      <c r="C83" s="834" t="s">
        <v>534</v>
      </c>
      <c r="D83" s="835">
        <v>9</v>
      </c>
      <c r="E83" s="836" t="s">
        <v>5</v>
      </c>
      <c r="F83" s="798">
        <v>50.9</v>
      </c>
      <c r="G83" s="837">
        <f t="shared" si="4"/>
        <v>458.09999999999997</v>
      </c>
      <c r="H83" s="960"/>
      <c r="I83" s="962"/>
      <c r="J83" s="38"/>
      <c r="K83" s="38" t="s">
        <v>39</v>
      </c>
    </row>
    <row r="84" spans="1:11" ht="38.25" x14ac:dyDescent="0.2">
      <c r="A84" s="145"/>
      <c r="B84" s="709" t="s">
        <v>95</v>
      </c>
      <c r="C84" s="824" t="s">
        <v>523</v>
      </c>
      <c r="D84" s="825">
        <v>190</v>
      </c>
      <c r="E84" s="826" t="s">
        <v>5</v>
      </c>
      <c r="F84" s="827">
        <v>50.9</v>
      </c>
      <c r="G84" s="828">
        <f t="shared" si="4"/>
        <v>9671</v>
      </c>
      <c r="H84" s="641"/>
      <c r="I84" s="710" t="s">
        <v>74</v>
      </c>
      <c r="J84" s="38"/>
      <c r="K84" s="38" t="s">
        <v>39</v>
      </c>
    </row>
    <row r="85" spans="1:11" ht="20.25" customHeight="1" x14ac:dyDescent="0.2">
      <c r="A85" s="145"/>
      <c r="B85" s="838" t="s">
        <v>488</v>
      </c>
      <c r="C85" s="839" t="s">
        <v>532</v>
      </c>
      <c r="D85" s="840">
        <v>266</v>
      </c>
      <c r="E85" s="841" t="s">
        <v>4</v>
      </c>
      <c r="F85" s="784">
        <v>5</v>
      </c>
      <c r="G85" s="842">
        <f t="shared" si="4"/>
        <v>1330</v>
      </c>
      <c r="H85" s="659">
        <v>1596</v>
      </c>
      <c r="I85" s="973" t="s">
        <v>96</v>
      </c>
      <c r="J85" s="38" t="s">
        <v>587</v>
      </c>
      <c r="K85" s="38" t="s">
        <v>40</v>
      </c>
    </row>
    <row r="86" spans="1:11" ht="19.5" customHeight="1" x14ac:dyDescent="0.2">
      <c r="A86" s="145"/>
      <c r="B86" s="820" t="s">
        <v>489</v>
      </c>
      <c r="C86" s="821" t="s">
        <v>523</v>
      </c>
      <c r="D86" s="822">
        <v>273</v>
      </c>
      <c r="E86" s="823" t="s">
        <v>4</v>
      </c>
      <c r="F86" s="788">
        <v>5</v>
      </c>
      <c r="G86" s="843">
        <f t="shared" si="4"/>
        <v>1365</v>
      </c>
      <c r="H86" s="666">
        <v>1638</v>
      </c>
      <c r="I86" s="974"/>
      <c r="J86" s="38" t="s">
        <v>587</v>
      </c>
      <c r="K86" s="38" t="s">
        <v>40</v>
      </c>
    </row>
    <row r="87" spans="1:11" ht="18" customHeight="1" x14ac:dyDescent="0.2">
      <c r="A87" s="145"/>
      <c r="B87" s="732" t="s">
        <v>107</v>
      </c>
      <c r="C87" s="830" t="s">
        <v>534</v>
      </c>
      <c r="D87" s="831">
        <v>18</v>
      </c>
      <c r="E87" s="832" t="s">
        <v>5</v>
      </c>
      <c r="F87" s="379">
        <v>50.9</v>
      </c>
      <c r="G87" s="833">
        <f t="shared" si="4"/>
        <v>916.19999999999993</v>
      </c>
      <c r="H87" s="966"/>
      <c r="I87" s="963" t="s">
        <v>147</v>
      </c>
      <c r="J87" s="38"/>
      <c r="K87" s="38" t="s">
        <v>39</v>
      </c>
    </row>
    <row r="88" spans="1:11" ht="19.5" customHeight="1" x14ac:dyDescent="0.2">
      <c r="A88" s="145"/>
      <c r="B88" s="737" t="s">
        <v>108</v>
      </c>
      <c r="C88" s="834" t="s">
        <v>534</v>
      </c>
      <c r="D88" s="835">
        <v>37</v>
      </c>
      <c r="E88" s="836" t="s">
        <v>5</v>
      </c>
      <c r="F88" s="798">
        <v>50.9</v>
      </c>
      <c r="G88" s="837">
        <f t="shared" si="4"/>
        <v>1883.3</v>
      </c>
      <c r="H88" s="960"/>
      <c r="I88" s="961"/>
      <c r="J88" s="38"/>
      <c r="K88" s="38" t="s">
        <v>39</v>
      </c>
    </row>
    <row r="89" spans="1:11" ht="38.25" customHeight="1" x14ac:dyDescent="0.2">
      <c r="A89" s="145"/>
      <c r="B89" s="709" t="s">
        <v>109</v>
      </c>
      <c r="C89" s="824" t="s">
        <v>534</v>
      </c>
      <c r="D89" s="825">
        <v>5</v>
      </c>
      <c r="E89" s="826" t="s">
        <v>5</v>
      </c>
      <c r="F89" s="827">
        <v>50.9</v>
      </c>
      <c r="G89" s="828">
        <f t="shared" si="4"/>
        <v>254.5</v>
      </c>
      <c r="H89" s="641"/>
      <c r="I89" s="961"/>
      <c r="J89" s="38"/>
      <c r="K89" s="38" t="s">
        <v>39</v>
      </c>
    </row>
    <row r="90" spans="1:11" x14ac:dyDescent="0.2">
      <c r="A90" s="145"/>
      <c r="B90" s="709" t="s">
        <v>110</v>
      </c>
      <c r="C90" s="824" t="s">
        <v>534</v>
      </c>
      <c r="D90" s="825">
        <v>93</v>
      </c>
      <c r="E90" s="826" t="s">
        <v>5</v>
      </c>
      <c r="F90" s="827">
        <v>50.9</v>
      </c>
      <c r="G90" s="828">
        <f t="shared" si="4"/>
        <v>4733.7</v>
      </c>
      <c r="H90" s="641"/>
      <c r="I90" s="961"/>
      <c r="J90" s="38"/>
      <c r="K90" s="38" t="s">
        <v>39</v>
      </c>
    </row>
    <row r="91" spans="1:11" x14ac:dyDescent="0.2">
      <c r="A91" s="145"/>
      <c r="B91" s="709" t="s">
        <v>111</v>
      </c>
      <c r="C91" s="824" t="s">
        <v>525</v>
      </c>
      <c r="D91" s="825">
        <v>183</v>
      </c>
      <c r="E91" s="826" t="s">
        <v>5</v>
      </c>
      <c r="F91" s="827">
        <v>50.9</v>
      </c>
      <c r="G91" s="828">
        <f t="shared" si="4"/>
        <v>9314.6999999999989</v>
      </c>
      <c r="H91" s="641"/>
      <c r="I91" s="961"/>
      <c r="J91" s="38"/>
      <c r="K91" s="38" t="s">
        <v>39</v>
      </c>
    </row>
    <row r="92" spans="1:11" x14ac:dyDescent="0.2">
      <c r="A92" s="145"/>
      <c r="B92" s="709" t="s">
        <v>112</v>
      </c>
      <c r="C92" s="824" t="s">
        <v>534</v>
      </c>
      <c r="D92" s="825">
        <v>72</v>
      </c>
      <c r="E92" s="826" t="s">
        <v>5</v>
      </c>
      <c r="F92" s="827">
        <v>50.9</v>
      </c>
      <c r="G92" s="828">
        <f t="shared" si="4"/>
        <v>3664.7999999999997</v>
      </c>
      <c r="H92" s="641"/>
      <c r="I92" s="961"/>
      <c r="J92" s="38"/>
      <c r="K92" s="38" t="s">
        <v>39</v>
      </c>
    </row>
    <row r="93" spans="1:11" x14ac:dyDescent="0.2">
      <c r="A93" s="145"/>
      <c r="B93" s="719" t="s">
        <v>113</v>
      </c>
      <c r="C93" s="846" t="s">
        <v>534</v>
      </c>
      <c r="D93" s="847">
        <v>53</v>
      </c>
      <c r="E93" s="848" t="s">
        <v>5</v>
      </c>
      <c r="F93" s="849">
        <v>50.9</v>
      </c>
      <c r="G93" s="850">
        <f t="shared" si="4"/>
        <v>2697.7</v>
      </c>
      <c r="H93" s="723">
        <v>3052.8</v>
      </c>
      <c r="I93" s="961"/>
      <c r="J93" s="38" t="s">
        <v>586</v>
      </c>
      <c r="K93" s="38" t="s">
        <v>39</v>
      </c>
    </row>
    <row r="94" spans="1:11" x14ac:dyDescent="0.2">
      <c r="A94" s="145"/>
      <c r="B94" s="851" t="s">
        <v>114</v>
      </c>
      <c r="C94" s="852" t="s">
        <v>538</v>
      </c>
      <c r="D94" s="853">
        <v>42</v>
      </c>
      <c r="E94" s="854" t="s">
        <v>115</v>
      </c>
      <c r="F94" s="855">
        <v>50.9</v>
      </c>
      <c r="G94" s="856">
        <f t="shared" si="4"/>
        <v>2137.7999999999997</v>
      </c>
      <c r="H94" s="857">
        <v>2419.1999999999998</v>
      </c>
      <c r="I94" s="961"/>
      <c r="J94" s="38" t="s">
        <v>586</v>
      </c>
      <c r="K94" s="38" t="s">
        <v>39</v>
      </c>
    </row>
    <row r="95" spans="1:11" x14ac:dyDescent="0.2">
      <c r="A95" s="145"/>
      <c r="B95" s="858" t="s">
        <v>116</v>
      </c>
      <c r="C95" s="859" t="s">
        <v>534</v>
      </c>
      <c r="D95" s="860">
        <v>102</v>
      </c>
      <c r="E95" s="861" t="s">
        <v>5</v>
      </c>
      <c r="F95" s="862">
        <v>50.9</v>
      </c>
      <c r="G95" s="863">
        <f t="shared" si="4"/>
        <v>5191.8</v>
      </c>
      <c r="H95" s="864">
        <v>5875.2</v>
      </c>
      <c r="I95" s="961"/>
      <c r="J95" s="38" t="s">
        <v>586</v>
      </c>
      <c r="K95" s="38" t="s">
        <v>39</v>
      </c>
    </row>
    <row r="96" spans="1:11" x14ac:dyDescent="0.2">
      <c r="A96" s="145"/>
      <c r="B96" s="709" t="s">
        <v>117</v>
      </c>
      <c r="C96" s="824" t="s">
        <v>534</v>
      </c>
      <c r="D96" s="825">
        <v>1</v>
      </c>
      <c r="E96" s="826" t="s">
        <v>5</v>
      </c>
      <c r="F96" s="827">
        <v>50.9</v>
      </c>
      <c r="G96" s="828">
        <f t="shared" si="4"/>
        <v>50.9</v>
      </c>
      <c r="H96" s="641"/>
      <c r="I96" s="961"/>
      <c r="J96" s="38"/>
      <c r="K96" s="38" t="s">
        <v>39</v>
      </c>
    </row>
    <row r="97" spans="1:11" x14ac:dyDescent="0.2">
      <c r="A97" s="145"/>
      <c r="B97" s="709" t="s">
        <v>118</v>
      </c>
      <c r="C97" s="824" t="s">
        <v>534</v>
      </c>
      <c r="D97" s="825">
        <v>41</v>
      </c>
      <c r="E97" s="826" t="s">
        <v>5</v>
      </c>
      <c r="F97" s="827">
        <v>50.9</v>
      </c>
      <c r="G97" s="828">
        <f t="shared" si="4"/>
        <v>2086.9</v>
      </c>
      <c r="H97" s="641"/>
      <c r="I97" s="961"/>
      <c r="J97" s="38"/>
      <c r="K97" s="38" t="s">
        <v>39</v>
      </c>
    </row>
    <row r="98" spans="1:11" x14ac:dyDescent="0.2">
      <c r="A98" s="146"/>
      <c r="B98" s="709" t="s">
        <v>119</v>
      </c>
      <c r="C98" s="824" t="s">
        <v>534</v>
      </c>
      <c r="D98" s="825">
        <v>94</v>
      </c>
      <c r="E98" s="826" t="s">
        <v>5</v>
      </c>
      <c r="F98" s="827">
        <v>50.9</v>
      </c>
      <c r="G98" s="828">
        <f t="shared" si="4"/>
        <v>4784.5999999999995</v>
      </c>
      <c r="H98" s="641"/>
      <c r="I98" s="962"/>
      <c r="J98" s="38"/>
      <c r="K98" s="38" t="s">
        <v>39</v>
      </c>
    </row>
    <row r="99" spans="1:11" ht="12.75" customHeight="1" x14ac:dyDescent="0.2">
      <c r="A99" s="145"/>
      <c r="B99" s="865" t="s">
        <v>120</v>
      </c>
      <c r="C99" s="790" t="s">
        <v>534</v>
      </c>
      <c r="D99" s="866">
        <v>115</v>
      </c>
      <c r="E99" s="792" t="s">
        <v>5</v>
      </c>
      <c r="F99" s="793">
        <v>50.9</v>
      </c>
      <c r="G99" s="867">
        <f t="shared" si="4"/>
        <v>5853.5</v>
      </c>
      <c r="H99" s="642"/>
      <c r="I99" s="967" t="s">
        <v>146</v>
      </c>
      <c r="J99" s="38"/>
      <c r="K99" s="38" t="s">
        <v>39</v>
      </c>
    </row>
    <row r="100" spans="1:11" x14ac:dyDescent="0.2">
      <c r="A100" s="145"/>
      <c r="B100" s="865" t="s">
        <v>121</v>
      </c>
      <c r="C100" s="790" t="s">
        <v>534</v>
      </c>
      <c r="D100" s="866">
        <v>40</v>
      </c>
      <c r="E100" s="792" t="s">
        <v>5</v>
      </c>
      <c r="F100" s="793">
        <v>50.9</v>
      </c>
      <c r="G100" s="867">
        <f t="shared" si="4"/>
        <v>2036</v>
      </c>
      <c r="H100" s="642"/>
      <c r="I100" s="968"/>
      <c r="J100" s="38"/>
      <c r="K100" s="38" t="s">
        <v>39</v>
      </c>
    </row>
    <row r="101" spans="1:11" x14ac:dyDescent="0.2">
      <c r="A101" s="145"/>
      <c r="B101" s="865" t="s">
        <v>92</v>
      </c>
      <c r="C101" s="790" t="s">
        <v>534</v>
      </c>
      <c r="D101" s="866">
        <v>120</v>
      </c>
      <c r="E101" s="792" t="s">
        <v>5</v>
      </c>
      <c r="F101" s="793">
        <v>50.9</v>
      </c>
      <c r="G101" s="867">
        <f t="shared" si="4"/>
        <v>6108</v>
      </c>
      <c r="H101" s="642"/>
      <c r="I101" s="968"/>
      <c r="J101" s="38"/>
      <c r="K101" s="38" t="s">
        <v>39</v>
      </c>
    </row>
    <row r="102" spans="1:11" x14ac:dyDescent="0.2">
      <c r="A102" s="145"/>
      <c r="B102" s="711" t="s">
        <v>93</v>
      </c>
      <c r="C102" s="868" t="s">
        <v>534</v>
      </c>
      <c r="D102" s="869">
        <v>144</v>
      </c>
      <c r="E102" s="870" t="s">
        <v>5</v>
      </c>
      <c r="F102" s="807">
        <v>50.9</v>
      </c>
      <c r="G102" s="871">
        <f t="shared" si="4"/>
        <v>7329.5999999999995</v>
      </c>
      <c r="H102" s="970"/>
      <c r="I102" s="968"/>
      <c r="J102" s="38"/>
      <c r="K102" s="38" t="s">
        <v>39</v>
      </c>
    </row>
    <row r="103" spans="1:11" x14ac:dyDescent="0.2">
      <c r="A103" s="145"/>
      <c r="B103" s="711" t="s">
        <v>94</v>
      </c>
      <c r="C103" s="868" t="s">
        <v>534</v>
      </c>
      <c r="D103" s="869">
        <v>104</v>
      </c>
      <c r="E103" s="870" t="s">
        <v>5</v>
      </c>
      <c r="F103" s="807">
        <v>50.9</v>
      </c>
      <c r="G103" s="871">
        <f t="shared" si="4"/>
        <v>5293.5999999999995</v>
      </c>
      <c r="H103" s="971"/>
      <c r="I103" s="968"/>
      <c r="J103" s="38"/>
      <c r="K103" s="38" t="s">
        <v>39</v>
      </c>
    </row>
    <row r="104" spans="1:11" x14ac:dyDescent="0.2">
      <c r="A104" s="145"/>
      <c r="B104" s="716" t="s">
        <v>122</v>
      </c>
      <c r="C104" s="872" t="s">
        <v>534</v>
      </c>
      <c r="D104" s="873">
        <v>83</v>
      </c>
      <c r="E104" s="874" t="s">
        <v>5</v>
      </c>
      <c r="F104" s="811">
        <v>50.9</v>
      </c>
      <c r="G104" s="875">
        <f t="shared" si="4"/>
        <v>4224.7</v>
      </c>
      <c r="H104" s="972"/>
      <c r="I104" s="968"/>
      <c r="J104" s="38"/>
      <c r="K104" s="38" t="s">
        <v>39</v>
      </c>
    </row>
    <row r="105" spans="1:11" x14ac:dyDescent="0.2">
      <c r="A105" s="145"/>
      <c r="B105" s="838" t="s">
        <v>636</v>
      </c>
      <c r="C105" s="839" t="s">
        <v>534</v>
      </c>
      <c r="D105" s="840">
        <v>136</v>
      </c>
      <c r="E105" s="841" t="s">
        <v>5</v>
      </c>
      <c r="F105" s="784">
        <v>50.9</v>
      </c>
      <c r="G105" s="842">
        <f t="shared" si="4"/>
        <v>6922.4</v>
      </c>
      <c r="H105" s="663">
        <v>2361.6</v>
      </c>
      <c r="I105" s="968"/>
      <c r="J105" s="38" t="s">
        <v>587</v>
      </c>
      <c r="K105" s="38" t="s">
        <v>39</v>
      </c>
    </row>
    <row r="106" spans="1:11" x14ac:dyDescent="0.2">
      <c r="A106" s="145"/>
      <c r="B106" s="716" t="s">
        <v>123</v>
      </c>
      <c r="C106" s="872" t="s">
        <v>534</v>
      </c>
      <c r="D106" s="873">
        <v>50</v>
      </c>
      <c r="E106" s="874" t="s">
        <v>5</v>
      </c>
      <c r="F106" s="811">
        <v>50.9</v>
      </c>
      <c r="G106" s="875">
        <f t="shared" si="4"/>
        <v>2545</v>
      </c>
      <c r="H106" s="690"/>
      <c r="I106" s="968"/>
      <c r="J106" s="38"/>
      <c r="K106" s="38" t="s">
        <v>39</v>
      </c>
    </row>
    <row r="107" spans="1:11" x14ac:dyDescent="0.2">
      <c r="A107" s="146"/>
      <c r="B107" s="865" t="s">
        <v>124</v>
      </c>
      <c r="C107" s="790" t="s">
        <v>534</v>
      </c>
      <c r="D107" s="866">
        <v>58</v>
      </c>
      <c r="E107" s="792" t="s">
        <v>5</v>
      </c>
      <c r="F107" s="793">
        <v>50.9</v>
      </c>
      <c r="G107" s="867">
        <f t="shared" si="4"/>
        <v>2952.2</v>
      </c>
      <c r="H107" s="642"/>
      <c r="I107" s="968"/>
      <c r="J107" s="38"/>
      <c r="K107" s="38" t="s">
        <v>39</v>
      </c>
    </row>
    <row r="108" spans="1:11" x14ac:dyDescent="0.2">
      <c r="A108" s="145"/>
      <c r="B108" s="865" t="s">
        <v>125</v>
      </c>
      <c r="C108" s="790" t="s">
        <v>534</v>
      </c>
      <c r="D108" s="866">
        <v>54</v>
      </c>
      <c r="E108" s="792" t="s">
        <v>5</v>
      </c>
      <c r="F108" s="793">
        <v>50.9</v>
      </c>
      <c r="G108" s="867">
        <f t="shared" si="4"/>
        <v>2748.6</v>
      </c>
      <c r="H108" s="642"/>
      <c r="I108" s="968"/>
      <c r="J108" s="38"/>
      <c r="K108" s="38" t="s">
        <v>39</v>
      </c>
    </row>
    <row r="109" spans="1:11" x14ac:dyDescent="0.2">
      <c r="A109" s="145"/>
      <c r="B109" s="711" t="s">
        <v>126</v>
      </c>
      <c r="C109" s="868" t="s">
        <v>534</v>
      </c>
      <c r="D109" s="869">
        <v>133</v>
      </c>
      <c r="E109" s="870" t="s">
        <v>5</v>
      </c>
      <c r="F109" s="807">
        <v>50.9</v>
      </c>
      <c r="G109" s="871">
        <f t="shared" si="4"/>
        <v>6769.7</v>
      </c>
      <c r="H109" s="686"/>
      <c r="I109" s="968"/>
      <c r="J109" s="38"/>
      <c r="K109" s="38" t="s">
        <v>39</v>
      </c>
    </row>
    <row r="110" spans="1:11" x14ac:dyDescent="0.2">
      <c r="A110" s="145"/>
      <c r="B110" s="716" t="s">
        <v>127</v>
      </c>
      <c r="C110" s="872" t="s">
        <v>534</v>
      </c>
      <c r="D110" s="873">
        <v>48</v>
      </c>
      <c r="E110" s="874" t="s">
        <v>5</v>
      </c>
      <c r="F110" s="811">
        <v>50.9</v>
      </c>
      <c r="G110" s="875">
        <f t="shared" si="4"/>
        <v>2443.1999999999998</v>
      </c>
      <c r="H110" s="690"/>
      <c r="I110" s="968"/>
      <c r="J110" s="38"/>
      <c r="K110" s="38" t="s">
        <v>39</v>
      </c>
    </row>
    <row r="111" spans="1:11" x14ac:dyDescent="0.2">
      <c r="A111" s="145"/>
      <c r="B111" s="865" t="s">
        <v>128</v>
      </c>
      <c r="C111" s="790" t="s">
        <v>534</v>
      </c>
      <c r="D111" s="866">
        <v>95</v>
      </c>
      <c r="E111" s="792" t="s">
        <v>5</v>
      </c>
      <c r="F111" s="793">
        <v>50.9</v>
      </c>
      <c r="G111" s="867">
        <f t="shared" si="4"/>
        <v>4835.5</v>
      </c>
      <c r="H111" s="642"/>
      <c r="I111" s="968"/>
      <c r="J111" s="38"/>
      <c r="K111" s="38" t="s">
        <v>39</v>
      </c>
    </row>
    <row r="112" spans="1:11" x14ac:dyDescent="0.2">
      <c r="A112" s="145"/>
      <c r="B112" s="865" t="s">
        <v>129</v>
      </c>
      <c r="C112" s="790" t="s">
        <v>534</v>
      </c>
      <c r="D112" s="866">
        <v>56</v>
      </c>
      <c r="E112" s="792" t="s">
        <v>5</v>
      </c>
      <c r="F112" s="793">
        <v>50.9</v>
      </c>
      <c r="G112" s="867">
        <f t="shared" si="4"/>
        <v>2850.4</v>
      </c>
      <c r="H112" s="642"/>
      <c r="I112" s="968"/>
      <c r="J112" s="38"/>
      <c r="K112" s="38" t="s">
        <v>39</v>
      </c>
    </row>
    <row r="113" spans="1:11" x14ac:dyDescent="0.2">
      <c r="A113" s="145"/>
      <c r="B113" s="725" t="s">
        <v>130</v>
      </c>
      <c r="C113" s="876" t="s">
        <v>534</v>
      </c>
      <c r="D113" s="877">
        <v>56</v>
      </c>
      <c r="E113" s="878" t="s">
        <v>5</v>
      </c>
      <c r="F113" s="879">
        <v>50.9</v>
      </c>
      <c r="G113" s="880">
        <f t="shared" si="4"/>
        <v>2850.4</v>
      </c>
      <c r="H113" s="659">
        <v>3225.6</v>
      </c>
      <c r="I113" s="968"/>
      <c r="J113" s="38" t="s">
        <v>587</v>
      </c>
      <c r="K113" s="38" t="s">
        <v>39</v>
      </c>
    </row>
    <row r="114" spans="1:11" x14ac:dyDescent="0.2">
      <c r="A114" s="145"/>
      <c r="B114" s="838" t="s">
        <v>131</v>
      </c>
      <c r="C114" s="839" t="s">
        <v>534</v>
      </c>
      <c r="D114" s="840">
        <v>9</v>
      </c>
      <c r="E114" s="841" t="s">
        <v>5</v>
      </c>
      <c r="F114" s="784">
        <v>50.9</v>
      </c>
      <c r="G114" s="785">
        <f t="shared" si="4"/>
        <v>458.09999999999997</v>
      </c>
      <c r="H114" s="663">
        <v>518.4</v>
      </c>
      <c r="I114" s="968"/>
      <c r="J114" s="38" t="s">
        <v>587</v>
      </c>
      <c r="K114" s="38" t="s">
        <v>39</v>
      </c>
    </row>
    <row r="115" spans="1:11" x14ac:dyDescent="0.2">
      <c r="A115" s="145"/>
      <c r="B115" s="820" t="s">
        <v>132</v>
      </c>
      <c r="C115" s="821" t="s">
        <v>534</v>
      </c>
      <c r="D115" s="822">
        <v>2</v>
      </c>
      <c r="E115" s="823" t="s">
        <v>5</v>
      </c>
      <c r="F115" s="788">
        <v>50.9</v>
      </c>
      <c r="G115" s="843">
        <f t="shared" si="4"/>
        <v>101.8</v>
      </c>
      <c r="H115" s="666">
        <v>115.2</v>
      </c>
      <c r="I115" s="968"/>
      <c r="J115" s="38" t="s">
        <v>587</v>
      </c>
      <c r="K115" s="38" t="s">
        <v>39</v>
      </c>
    </row>
    <row r="116" spans="1:11" x14ac:dyDescent="0.2">
      <c r="A116" s="145"/>
      <c r="B116" s="865" t="s">
        <v>133</v>
      </c>
      <c r="C116" s="790" t="s">
        <v>534</v>
      </c>
      <c r="D116" s="866">
        <v>216</v>
      </c>
      <c r="E116" s="792" t="s">
        <v>5</v>
      </c>
      <c r="F116" s="793">
        <v>50.9</v>
      </c>
      <c r="G116" s="867">
        <f t="shared" si="4"/>
        <v>10994.4</v>
      </c>
      <c r="H116" s="642"/>
      <c r="I116" s="968"/>
      <c r="J116" s="38"/>
      <c r="K116" s="38" t="s">
        <v>39</v>
      </c>
    </row>
    <row r="117" spans="1:11" x14ac:dyDescent="0.2">
      <c r="A117" s="145"/>
      <c r="B117" s="711" t="s">
        <v>134</v>
      </c>
      <c r="C117" s="868" t="s">
        <v>534</v>
      </c>
      <c r="D117" s="869">
        <v>30</v>
      </c>
      <c r="E117" s="870" t="s">
        <v>5</v>
      </c>
      <c r="F117" s="807">
        <v>50.9</v>
      </c>
      <c r="G117" s="871">
        <f t="shared" si="4"/>
        <v>1527</v>
      </c>
      <c r="H117" s="970"/>
      <c r="I117" s="968"/>
      <c r="J117" s="38"/>
      <c r="K117" s="38" t="s">
        <v>39</v>
      </c>
    </row>
    <row r="118" spans="1:11" x14ac:dyDescent="0.2">
      <c r="A118" s="145"/>
      <c r="B118" s="711" t="s">
        <v>135</v>
      </c>
      <c r="C118" s="868" t="s">
        <v>534</v>
      </c>
      <c r="D118" s="869">
        <v>37</v>
      </c>
      <c r="E118" s="870" t="s">
        <v>5</v>
      </c>
      <c r="F118" s="807">
        <v>50.9</v>
      </c>
      <c r="G118" s="871">
        <f t="shared" si="4"/>
        <v>1883.3</v>
      </c>
      <c r="H118" s="971"/>
      <c r="I118" s="968"/>
      <c r="J118" s="38"/>
      <c r="K118" s="38" t="s">
        <v>39</v>
      </c>
    </row>
    <row r="119" spans="1:11" x14ac:dyDescent="0.2">
      <c r="A119" s="145"/>
      <c r="B119" s="716" t="s">
        <v>136</v>
      </c>
      <c r="C119" s="872" t="s">
        <v>534</v>
      </c>
      <c r="D119" s="873">
        <v>40</v>
      </c>
      <c r="E119" s="874" t="s">
        <v>5</v>
      </c>
      <c r="F119" s="811">
        <v>50.9</v>
      </c>
      <c r="G119" s="875">
        <f t="shared" si="4"/>
        <v>2036</v>
      </c>
      <c r="H119" s="972"/>
      <c r="I119" s="968"/>
      <c r="J119" s="38"/>
      <c r="K119" s="38" t="s">
        <v>39</v>
      </c>
    </row>
    <row r="120" spans="1:11" x14ac:dyDescent="0.2">
      <c r="A120" s="145"/>
      <c r="B120" s="881" t="s">
        <v>137</v>
      </c>
      <c r="C120" s="882" t="s">
        <v>534</v>
      </c>
      <c r="D120" s="883">
        <v>117</v>
      </c>
      <c r="E120" s="884" t="s">
        <v>5</v>
      </c>
      <c r="F120" s="885">
        <v>50.9</v>
      </c>
      <c r="G120" s="886">
        <f t="shared" si="4"/>
        <v>5955.3</v>
      </c>
      <c r="H120" s="652">
        <v>6739.2</v>
      </c>
      <c r="I120" s="968"/>
      <c r="J120" s="37" t="s">
        <v>587</v>
      </c>
      <c r="K120" s="38" t="s">
        <v>39</v>
      </c>
    </row>
    <row r="121" spans="1:11" x14ac:dyDescent="0.2">
      <c r="A121" s="145"/>
      <c r="B121" s="881" t="s">
        <v>138</v>
      </c>
      <c r="C121" s="882" t="s">
        <v>534</v>
      </c>
      <c r="D121" s="883">
        <v>60</v>
      </c>
      <c r="E121" s="884" t="s">
        <v>5</v>
      </c>
      <c r="F121" s="885">
        <v>50.9</v>
      </c>
      <c r="G121" s="886">
        <f t="shared" si="4"/>
        <v>3054</v>
      </c>
      <c r="H121" s="652">
        <v>3456</v>
      </c>
      <c r="I121" s="968"/>
      <c r="J121" s="38" t="s">
        <v>587</v>
      </c>
      <c r="K121" s="38" t="s">
        <v>39</v>
      </c>
    </row>
    <row r="122" spans="1:11" x14ac:dyDescent="0.2">
      <c r="A122" s="145"/>
      <c r="B122" s="711" t="s">
        <v>139</v>
      </c>
      <c r="C122" s="868" t="s">
        <v>534</v>
      </c>
      <c r="D122" s="869">
        <v>37</v>
      </c>
      <c r="E122" s="870" t="s">
        <v>5</v>
      </c>
      <c r="F122" s="807">
        <v>50.9</v>
      </c>
      <c r="G122" s="871">
        <f t="shared" si="4"/>
        <v>1883.3</v>
      </c>
      <c r="H122" s="970"/>
      <c r="I122" s="968"/>
      <c r="J122" s="38"/>
      <c r="K122" s="38" t="s">
        <v>39</v>
      </c>
    </row>
    <row r="123" spans="1:11" x14ac:dyDescent="0.2">
      <c r="A123" s="145"/>
      <c r="B123" s="716" t="s">
        <v>140</v>
      </c>
      <c r="C123" s="872" t="s">
        <v>534</v>
      </c>
      <c r="D123" s="873">
        <v>55</v>
      </c>
      <c r="E123" s="874" t="s">
        <v>5</v>
      </c>
      <c r="F123" s="811">
        <v>50.9</v>
      </c>
      <c r="G123" s="875">
        <f t="shared" si="4"/>
        <v>2799.5</v>
      </c>
      <c r="H123" s="972"/>
      <c r="I123" s="968"/>
      <c r="J123" s="38"/>
      <c r="K123" s="38" t="s">
        <v>39</v>
      </c>
    </row>
    <row r="124" spans="1:11" x14ac:dyDescent="0.2">
      <c r="A124" s="145"/>
      <c r="B124" s="716" t="s">
        <v>141</v>
      </c>
      <c r="C124" s="872" t="s">
        <v>534</v>
      </c>
      <c r="D124" s="873">
        <v>40</v>
      </c>
      <c r="E124" s="874" t="s">
        <v>5</v>
      </c>
      <c r="F124" s="811">
        <v>50.9</v>
      </c>
      <c r="G124" s="875">
        <f t="shared" si="4"/>
        <v>2036</v>
      </c>
      <c r="H124" s="690"/>
      <c r="I124" s="969"/>
      <c r="J124" s="38"/>
      <c r="K124" s="38" t="s">
        <v>39</v>
      </c>
    </row>
    <row r="125" spans="1:11" ht="26.25" thickBot="1" x14ac:dyDescent="0.25">
      <c r="A125" s="149"/>
      <c r="B125" s="887" t="s">
        <v>145</v>
      </c>
      <c r="C125" s="888" t="s">
        <v>546</v>
      </c>
      <c r="D125" s="889">
        <v>23</v>
      </c>
      <c r="E125" s="890" t="s">
        <v>6</v>
      </c>
      <c r="F125" s="891">
        <v>7.35</v>
      </c>
      <c r="G125" s="892">
        <f t="shared" si="4"/>
        <v>169.04999999999998</v>
      </c>
      <c r="H125" s="643">
        <v>169.05</v>
      </c>
      <c r="I125" s="893" t="s">
        <v>148</v>
      </c>
      <c r="J125" s="38" t="s">
        <v>587</v>
      </c>
      <c r="K125" s="38" t="s">
        <v>40</v>
      </c>
    </row>
    <row r="126" spans="1:11" ht="21" customHeight="1" x14ac:dyDescent="0.2">
      <c r="A126" s="145" t="s">
        <v>38</v>
      </c>
      <c r="B126" s="732" t="s">
        <v>55</v>
      </c>
      <c r="C126" s="776" t="s">
        <v>547</v>
      </c>
      <c r="D126" s="777">
        <v>73</v>
      </c>
      <c r="E126" s="261" t="s">
        <v>5</v>
      </c>
      <c r="F126" s="230">
        <v>42.45</v>
      </c>
      <c r="G126" s="833">
        <f t="shared" si="4"/>
        <v>3098.8500000000004</v>
      </c>
      <c r="H126" s="959"/>
      <c r="I126" s="961" t="s">
        <v>75</v>
      </c>
      <c r="J126" s="38"/>
      <c r="K126" s="38" t="s">
        <v>39</v>
      </c>
    </row>
    <row r="127" spans="1:11" ht="21" customHeight="1" x14ac:dyDescent="0.2">
      <c r="A127" s="145"/>
      <c r="B127" s="732" t="s">
        <v>56</v>
      </c>
      <c r="C127" s="776" t="s">
        <v>532</v>
      </c>
      <c r="D127" s="777">
        <v>100</v>
      </c>
      <c r="E127" s="261" t="s">
        <v>5</v>
      </c>
      <c r="F127" s="230">
        <v>42.45</v>
      </c>
      <c r="G127" s="833">
        <f t="shared" si="4"/>
        <v>4245</v>
      </c>
      <c r="H127" s="959"/>
      <c r="I127" s="961"/>
      <c r="J127" s="38"/>
      <c r="K127" s="38" t="s">
        <v>39</v>
      </c>
    </row>
    <row r="128" spans="1:11" ht="21" customHeight="1" x14ac:dyDescent="0.2">
      <c r="A128" s="145"/>
      <c r="B128" s="732" t="s">
        <v>57</v>
      </c>
      <c r="C128" s="776" t="s">
        <v>547</v>
      </c>
      <c r="D128" s="777">
        <v>170</v>
      </c>
      <c r="E128" s="261" t="s">
        <v>5</v>
      </c>
      <c r="F128" s="230">
        <v>42.45</v>
      </c>
      <c r="G128" s="833">
        <f t="shared" si="4"/>
        <v>7216.5000000000009</v>
      </c>
      <c r="H128" s="959"/>
      <c r="I128" s="961"/>
      <c r="J128" s="38"/>
      <c r="K128" s="38" t="s">
        <v>39</v>
      </c>
    </row>
    <row r="129" spans="1:11" ht="21" customHeight="1" x14ac:dyDescent="0.2">
      <c r="A129" s="145"/>
      <c r="B129" s="732" t="s">
        <v>58</v>
      </c>
      <c r="C129" s="776" t="s">
        <v>532</v>
      </c>
      <c r="D129" s="777">
        <v>138</v>
      </c>
      <c r="E129" s="261" t="s">
        <v>5</v>
      </c>
      <c r="F129" s="230">
        <v>42.45</v>
      </c>
      <c r="G129" s="833">
        <f t="shared" si="4"/>
        <v>5858.1</v>
      </c>
      <c r="H129" s="959"/>
      <c r="I129" s="961"/>
      <c r="J129" s="38"/>
      <c r="K129" s="38" t="s">
        <v>39</v>
      </c>
    </row>
    <row r="130" spans="1:11" ht="21" customHeight="1" x14ac:dyDescent="0.2">
      <c r="A130" s="145"/>
      <c r="B130" s="737" t="s">
        <v>59</v>
      </c>
      <c r="C130" s="779" t="s">
        <v>534</v>
      </c>
      <c r="D130" s="677">
        <v>46</v>
      </c>
      <c r="E130" s="253" t="s">
        <v>5</v>
      </c>
      <c r="F130" s="178">
        <v>42.45</v>
      </c>
      <c r="G130" s="837">
        <f t="shared" si="4"/>
        <v>1952.7</v>
      </c>
      <c r="H130" s="960"/>
      <c r="I130" s="962"/>
      <c r="J130" s="38"/>
      <c r="K130" s="38" t="s">
        <v>39</v>
      </c>
    </row>
    <row r="131" spans="1:11" ht="23.25" customHeight="1" x14ac:dyDescent="0.2">
      <c r="A131" s="145"/>
      <c r="B131" s="844" t="s">
        <v>97</v>
      </c>
      <c r="C131" s="894" t="s">
        <v>534</v>
      </c>
      <c r="D131" s="673">
        <v>3</v>
      </c>
      <c r="E131" s="374" t="s">
        <v>5</v>
      </c>
      <c r="F131" s="297">
        <v>42.45</v>
      </c>
      <c r="G131" s="845">
        <f t="shared" si="4"/>
        <v>127.35000000000001</v>
      </c>
      <c r="H131" s="674"/>
      <c r="I131" s="963" t="s">
        <v>103</v>
      </c>
      <c r="J131" s="38"/>
      <c r="K131" s="38" t="s">
        <v>39</v>
      </c>
    </row>
    <row r="132" spans="1:11" ht="22.5" customHeight="1" x14ac:dyDescent="0.2">
      <c r="A132" s="145"/>
      <c r="B132" s="737" t="s">
        <v>98</v>
      </c>
      <c r="C132" s="779" t="s">
        <v>534</v>
      </c>
      <c r="D132" s="677">
        <v>4</v>
      </c>
      <c r="E132" s="253" t="s">
        <v>5</v>
      </c>
      <c r="F132" s="178">
        <v>42.45</v>
      </c>
      <c r="G132" s="837">
        <f t="shared" si="4"/>
        <v>169.8</v>
      </c>
      <c r="H132" s="678"/>
      <c r="I132" s="962"/>
      <c r="J132" s="38"/>
      <c r="K132" s="38" t="s">
        <v>39</v>
      </c>
    </row>
    <row r="133" spans="1:11" ht="38.25" x14ac:dyDescent="0.2">
      <c r="A133" s="145"/>
      <c r="B133" s="709" t="s">
        <v>99</v>
      </c>
      <c r="C133" s="895" t="s">
        <v>534</v>
      </c>
      <c r="D133" s="669">
        <v>30</v>
      </c>
      <c r="E133" s="275" t="s">
        <v>5</v>
      </c>
      <c r="F133" s="276">
        <v>42.45</v>
      </c>
      <c r="G133" s="828">
        <f t="shared" si="4"/>
        <v>1273.5</v>
      </c>
      <c r="H133" s="641"/>
      <c r="I133" s="710" t="s">
        <v>102</v>
      </c>
      <c r="J133" s="38"/>
      <c r="K133" s="38" t="s">
        <v>39</v>
      </c>
    </row>
    <row r="134" spans="1:11" ht="38.25" x14ac:dyDescent="0.2">
      <c r="A134" s="145"/>
      <c r="B134" s="709" t="s">
        <v>100</v>
      </c>
      <c r="C134" s="895" t="s">
        <v>534</v>
      </c>
      <c r="D134" s="669">
        <v>52</v>
      </c>
      <c r="E134" s="275" t="s">
        <v>5</v>
      </c>
      <c r="F134" s="276">
        <v>42.45</v>
      </c>
      <c r="G134" s="828">
        <f t="shared" si="4"/>
        <v>2207.4</v>
      </c>
      <c r="H134" s="641"/>
      <c r="I134" s="710" t="s">
        <v>102</v>
      </c>
      <c r="J134" s="38"/>
      <c r="K134" s="38" t="s">
        <v>39</v>
      </c>
    </row>
    <row r="135" spans="1:11" ht="51" x14ac:dyDescent="0.2">
      <c r="A135" s="145"/>
      <c r="B135" s="865" t="s">
        <v>101</v>
      </c>
      <c r="C135" s="896" t="s">
        <v>534</v>
      </c>
      <c r="D135" s="681">
        <v>55</v>
      </c>
      <c r="E135" s="154" t="s">
        <v>5</v>
      </c>
      <c r="F135" s="155">
        <v>42.45</v>
      </c>
      <c r="G135" s="867">
        <f t="shared" si="4"/>
        <v>2334.75</v>
      </c>
      <c r="H135" s="642"/>
      <c r="I135" s="795" t="s">
        <v>104</v>
      </c>
      <c r="J135" s="37"/>
      <c r="K135" s="38" t="s">
        <v>39</v>
      </c>
    </row>
    <row r="136" spans="1:11" ht="25.5" customHeight="1" x14ac:dyDescent="0.2">
      <c r="A136" s="145"/>
      <c r="B136" s="851" t="s">
        <v>384</v>
      </c>
      <c r="C136" s="898" t="s">
        <v>523</v>
      </c>
      <c r="D136" s="899">
        <v>195</v>
      </c>
      <c r="E136" s="900" t="s">
        <v>5</v>
      </c>
      <c r="F136" s="901">
        <v>42.45</v>
      </c>
      <c r="G136" s="856">
        <f t="shared" si="4"/>
        <v>8277.75</v>
      </c>
      <c r="H136" s="907">
        <v>4173</v>
      </c>
      <c r="I136" s="964" t="s">
        <v>491</v>
      </c>
      <c r="J136" s="38" t="s">
        <v>586</v>
      </c>
      <c r="K136" s="38" t="s">
        <v>39</v>
      </c>
    </row>
    <row r="137" spans="1:11" ht="13.5" thickBot="1" x14ac:dyDescent="0.25">
      <c r="A137" s="149"/>
      <c r="B137" s="902" t="s">
        <v>427</v>
      </c>
      <c r="C137" s="903" t="s">
        <v>537</v>
      </c>
      <c r="D137" s="904">
        <v>400</v>
      </c>
      <c r="E137" s="905" t="s">
        <v>212</v>
      </c>
      <c r="F137" s="311">
        <v>12.02</v>
      </c>
      <c r="G137" s="906">
        <f t="shared" si="4"/>
        <v>4808</v>
      </c>
      <c r="H137" s="908"/>
      <c r="I137" s="965"/>
      <c r="J137" s="38"/>
      <c r="K137" s="38" t="s">
        <v>40</v>
      </c>
    </row>
    <row r="138" spans="1:11" ht="38.25" x14ac:dyDescent="0.2">
      <c r="A138" s="145" t="s">
        <v>27</v>
      </c>
      <c r="B138" s="716" t="s">
        <v>43</v>
      </c>
      <c r="C138" s="763" t="s">
        <v>534</v>
      </c>
      <c r="D138" s="689">
        <v>37</v>
      </c>
      <c r="E138" s="170" t="s">
        <v>5</v>
      </c>
      <c r="F138" s="171">
        <v>46</v>
      </c>
      <c r="G138" s="690">
        <f t="shared" ref="G138:G143" si="6">D138*F138</f>
        <v>1702</v>
      </c>
      <c r="H138" s="690"/>
      <c r="I138" s="909" t="s">
        <v>32</v>
      </c>
      <c r="J138" s="38"/>
      <c r="K138" s="38" t="s">
        <v>39</v>
      </c>
    </row>
    <row r="139" spans="1:11" ht="25.5" x14ac:dyDescent="0.2">
      <c r="A139" s="145"/>
      <c r="B139" s="709" t="s">
        <v>431</v>
      </c>
      <c r="C139" s="668" t="s">
        <v>546</v>
      </c>
      <c r="D139" s="669">
        <v>639</v>
      </c>
      <c r="E139" s="275" t="s">
        <v>6</v>
      </c>
      <c r="F139" s="276">
        <v>1.39</v>
      </c>
      <c r="G139" s="641">
        <f>D139*F139</f>
        <v>888.20999999999992</v>
      </c>
      <c r="H139" s="641"/>
      <c r="I139" s="710" t="s">
        <v>432</v>
      </c>
      <c r="J139" s="38"/>
      <c r="K139" s="38" t="s">
        <v>40</v>
      </c>
    </row>
    <row r="140" spans="1:11" ht="26.25" thickBot="1" x14ac:dyDescent="0.25">
      <c r="A140" s="149"/>
      <c r="B140" s="732" t="s">
        <v>318</v>
      </c>
      <c r="C140" s="910" t="s">
        <v>533</v>
      </c>
      <c r="D140" s="777">
        <v>8</v>
      </c>
      <c r="E140" s="261" t="s">
        <v>5</v>
      </c>
      <c r="F140" s="230">
        <v>57.6</v>
      </c>
      <c r="G140" s="736">
        <f t="shared" si="6"/>
        <v>460.8</v>
      </c>
      <c r="H140" s="736"/>
      <c r="I140" s="911" t="s">
        <v>12</v>
      </c>
      <c r="J140" s="38"/>
      <c r="K140" s="38" t="s">
        <v>39</v>
      </c>
    </row>
    <row r="141" spans="1:11" ht="25.5" x14ac:dyDescent="0.2">
      <c r="A141" s="108" t="s">
        <v>28</v>
      </c>
      <c r="B141" s="912" t="s">
        <v>30</v>
      </c>
      <c r="C141" s="750" t="s">
        <v>538</v>
      </c>
      <c r="D141" s="913">
        <v>162</v>
      </c>
      <c r="E141" s="425" t="s">
        <v>5</v>
      </c>
      <c r="F141" s="426">
        <v>50</v>
      </c>
      <c r="G141" s="707">
        <f t="shared" si="6"/>
        <v>8100</v>
      </c>
      <c r="H141" s="707"/>
      <c r="I141" s="708" t="s">
        <v>12</v>
      </c>
      <c r="J141" s="38"/>
      <c r="K141" s="38" t="s">
        <v>39</v>
      </c>
    </row>
    <row r="142" spans="1:11" ht="38.25" x14ac:dyDescent="0.2">
      <c r="A142" s="145"/>
      <c r="B142" s="914" t="s">
        <v>314</v>
      </c>
      <c r="C142" s="915" t="s">
        <v>534</v>
      </c>
      <c r="D142" s="651">
        <v>125</v>
      </c>
      <c r="E142" s="916" t="s">
        <v>115</v>
      </c>
      <c r="F142" s="917">
        <v>36.4</v>
      </c>
      <c r="G142" s="918">
        <f t="shared" si="6"/>
        <v>4550</v>
      </c>
      <c r="H142" s="918">
        <v>2683.1</v>
      </c>
      <c r="I142" s="919" t="s">
        <v>410</v>
      </c>
      <c r="J142" s="37" t="s">
        <v>587</v>
      </c>
      <c r="K142" s="38" t="s">
        <v>39</v>
      </c>
    </row>
    <row r="143" spans="1:11" ht="39" thickBot="1" x14ac:dyDescent="0.25">
      <c r="A143" s="149"/>
      <c r="B143" s="920" t="str">
        <f>"13/10"</f>
        <v>13/10</v>
      </c>
      <c r="C143" s="921" t="s">
        <v>534</v>
      </c>
      <c r="D143" s="574">
        <v>105</v>
      </c>
      <c r="E143" s="575" t="s">
        <v>5</v>
      </c>
      <c r="F143" s="922">
        <v>36.4</v>
      </c>
      <c r="G143" s="643">
        <f t="shared" si="6"/>
        <v>3822</v>
      </c>
      <c r="H143" s="643">
        <v>3780</v>
      </c>
      <c r="I143" s="923" t="s">
        <v>516</v>
      </c>
      <c r="J143" s="38" t="s">
        <v>587</v>
      </c>
      <c r="K143" s="38" t="s">
        <v>39</v>
      </c>
    </row>
    <row r="144" spans="1:11" ht="13.5" thickBot="1" x14ac:dyDescent="0.25">
      <c r="A144" s="19"/>
      <c r="B144" s="141"/>
      <c r="C144" s="4"/>
      <c r="D144" s="16"/>
      <c r="E144" s="22"/>
      <c r="F144" s="646" t="s">
        <v>18</v>
      </c>
      <c r="G144" s="647">
        <f>SUM(G6:G143)</f>
        <v>675448.08000000007</v>
      </c>
      <c r="H144" s="648">
        <f>SUM(H6:H143)</f>
        <v>291110.17</v>
      </c>
      <c r="I144" s="7"/>
      <c r="J144" s="38"/>
      <c r="K144" s="38"/>
    </row>
    <row r="145" spans="1:12" x14ac:dyDescent="0.2">
      <c r="A145" s="19"/>
      <c r="B145" s="141"/>
      <c r="C145" s="4"/>
      <c r="D145" s="16"/>
      <c r="E145" s="22"/>
      <c r="F145" s="4"/>
      <c r="G145" s="5"/>
      <c r="H145" s="22"/>
      <c r="I145" s="6"/>
      <c r="J145" s="38"/>
      <c r="K145" s="38"/>
    </row>
    <row r="146" spans="1:12" x14ac:dyDescent="0.2">
      <c r="A146" s="19"/>
      <c r="B146" s="141"/>
      <c r="C146" s="4"/>
      <c r="D146" s="16"/>
      <c r="E146" s="22"/>
      <c r="F146" s="4"/>
      <c r="G146" s="5"/>
      <c r="H146" s="22"/>
      <c r="I146" s="6"/>
      <c r="J146" s="38"/>
      <c r="K146" s="38"/>
    </row>
    <row r="147" spans="1:12" ht="13.5" thickBot="1" x14ac:dyDescent="0.25">
      <c r="A147" s="14" t="s">
        <v>7</v>
      </c>
      <c r="B147" s="9"/>
      <c r="C147" s="3"/>
      <c r="D147" s="17"/>
      <c r="E147" s="23"/>
      <c r="F147" s="3"/>
      <c r="G147" s="11"/>
      <c r="H147" s="21"/>
      <c r="I147" s="10"/>
      <c r="J147" s="38"/>
      <c r="K147" s="38"/>
    </row>
    <row r="148" spans="1:12" ht="69" customHeight="1" thickBot="1" x14ac:dyDescent="0.25">
      <c r="A148" s="30" t="s">
        <v>1</v>
      </c>
      <c r="B148" s="101" t="s">
        <v>13</v>
      </c>
      <c r="C148" s="102" t="s">
        <v>9</v>
      </c>
      <c r="D148" s="103" t="s">
        <v>8</v>
      </c>
      <c r="E148" s="104" t="s">
        <v>10</v>
      </c>
      <c r="F148" s="105" t="s">
        <v>519</v>
      </c>
      <c r="G148" s="105" t="s">
        <v>518</v>
      </c>
      <c r="H148" s="105" t="s">
        <v>585</v>
      </c>
      <c r="I148" s="106" t="s">
        <v>11</v>
      </c>
      <c r="J148" s="38"/>
      <c r="K148" s="38"/>
    </row>
    <row r="149" spans="1:12" ht="25.5" x14ac:dyDescent="0.2">
      <c r="A149" s="113" t="s">
        <v>54</v>
      </c>
      <c r="B149" s="624" t="s">
        <v>411</v>
      </c>
      <c r="C149" s="625" t="s">
        <v>412</v>
      </c>
      <c r="D149" s="274" t="s">
        <v>53</v>
      </c>
      <c r="E149" s="275">
        <v>59.01</v>
      </c>
      <c r="F149" s="626">
        <f t="shared" ref="F149" si="7">G149/E149</f>
        <v>677.85121165904081</v>
      </c>
      <c r="G149" s="627">
        <v>40000</v>
      </c>
      <c r="H149" s="641"/>
      <c r="I149" s="628" t="s">
        <v>77</v>
      </c>
      <c r="J149" s="38"/>
      <c r="K149" s="38" t="s">
        <v>41</v>
      </c>
    </row>
    <row r="150" spans="1:12" ht="25.5" x14ac:dyDescent="0.2">
      <c r="A150" s="114" t="s">
        <v>328</v>
      </c>
      <c r="B150" s="629" t="s">
        <v>329</v>
      </c>
      <c r="C150" s="630" t="s">
        <v>408</v>
      </c>
      <c r="D150" s="631" t="s">
        <v>150</v>
      </c>
      <c r="E150" s="154">
        <v>21.7</v>
      </c>
      <c r="F150" s="632">
        <f>G150/E150</f>
        <v>852.53456221198155</v>
      </c>
      <c r="G150" s="633">
        <v>18500</v>
      </c>
      <c r="H150" s="642"/>
      <c r="I150" s="634" t="s">
        <v>77</v>
      </c>
      <c r="J150" s="38"/>
      <c r="K150" s="38" t="s">
        <v>41</v>
      </c>
    </row>
    <row r="151" spans="1:12" customFormat="1" ht="38.25" x14ac:dyDescent="0.2">
      <c r="A151" s="112" t="s">
        <v>499</v>
      </c>
      <c r="B151" s="635" t="s">
        <v>500</v>
      </c>
      <c r="C151" s="152" t="s">
        <v>501</v>
      </c>
      <c r="D151" s="154" t="s">
        <v>502</v>
      </c>
      <c r="E151" s="154">
        <v>57.2</v>
      </c>
      <c r="F151" s="636">
        <v>1000</v>
      </c>
      <c r="G151" s="637">
        <f>E151*F151</f>
        <v>57200</v>
      </c>
      <c r="H151" s="642"/>
      <c r="I151" s="634" t="s">
        <v>503</v>
      </c>
      <c r="K151" s="38" t="s">
        <v>41</v>
      </c>
      <c r="L151" s="32"/>
    </row>
    <row r="152" spans="1:12" customFormat="1" ht="38.25" x14ac:dyDescent="0.2">
      <c r="A152" s="112" t="s">
        <v>507</v>
      </c>
      <c r="B152" s="635" t="s">
        <v>514</v>
      </c>
      <c r="C152" s="152" t="s">
        <v>508</v>
      </c>
      <c r="D152" s="154" t="s">
        <v>513</v>
      </c>
      <c r="E152" s="154">
        <v>54.1</v>
      </c>
      <c r="F152" s="636">
        <v>800</v>
      </c>
      <c r="G152" s="637">
        <f>E152*F152</f>
        <v>43280</v>
      </c>
      <c r="H152" s="642"/>
      <c r="I152" s="634" t="s">
        <v>509</v>
      </c>
      <c r="K152" s="38" t="s">
        <v>41</v>
      </c>
      <c r="L152" s="32"/>
    </row>
    <row r="153" spans="1:12" customFormat="1" ht="26.25" thickBot="1" x14ac:dyDescent="0.25">
      <c r="A153" s="115" t="s">
        <v>581</v>
      </c>
      <c r="B153" s="572" t="s">
        <v>582</v>
      </c>
      <c r="C153" s="638" t="s">
        <v>583</v>
      </c>
      <c r="D153" s="575" t="s">
        <v>150</v>
      </c>
      <c r="E153" s="436">
        <v>11.8</v>
      </c>
      <c r="F153" s="577">
        <f>G153/E153</f>
        <v>1352.7915254237287</v>
      </c>
      <c r="G153" s="639">
        <v>15962.94</v>
      </c>
      <c r="H153" s="643">
        <v>20650</v>
      </c>
      <c r="I153" s="640" t="s">
        <v>584</v>
      </c>
      <c r="J153" s="144" t="s">
        <v>587</v>
      </c>
      <c r="K153" s="38" t="s">
        <v>41</v>
      </c>
    </row>
    <row r="154" spans="1:12" ht="13.5" thickBot="1" x14ac:dyDescent="0.25">
      <c r="A154" s="32"/>
      <c r="B154" s="21"/>
      <c r="C154" s="4"/>
      <c r="D154" s="17"/>
      <c r="E154" s="32"/>
      <c r="F154" s="36" t="s">
        <v>18</v>
      </c>
      <c r="G154" s="644">
        <f>SUM(G149:G153)</f>
        <v>174942.94</v>
      </c>
      <c r="H154" s="606">
        <f>SUM(H149:H153)</f>
        <v>20650</v>
      </c>
      <c r="I154" s="536"/>
      <c r="J154" s="38"/>
      <c r="K154" s="38"/>
    </row>
    <row r="155" spans="1:12" x14ac:dyDescent="0.2">
      <c r="A155" s="14"/>
      <c r="B155" s="21"/>
      <c r="C155" s="4"/>
      <c r="D155" s="17"/>
      <c r="E155" s="21"/>
      <c r="F155" s="31"/>
      <c r="G155" s="150"/>
      <c r="H155" s="2"/>
      <c r="I155" s="1"/>
      <c r="J155" s="38"/>
      <c r="K155" s="38"/>
    </row>
    <row r="156" spans="1:12" x14ac:dyDescent="0.2">
      <c r="A156" s="14"/>
      <c r="B156" s="21"/>
      <c r="C156" s="4"/>
      <c r="D156" s="17"/>
      <c r="E156" s="21"/>
      <c r="F156" s="40"/>
      <c r="G156" s="150"/>
      <c r="H156" s="2"/>
      <c r="I156" s="1"/>
      <c r="J156" s="34"/>
    </row>
    <row r="157" spans="1:12" x14ac:dyDescent="0.2">
      <c r="A157" s="14"/>
      <c r="B157" s="21"/>
      <c r="C157" s="4"/>
      <c r="D157" s="17"/>
      <c r="E157" s="21"/>
      <c r="F157" s="40"/>
      <c r="G157" s="150"/>
      <c r="H157" s="2"/>
      <c r="I157" s="1"/>
      <c r="J157" s="34"/>
    </row>
    <row r="158" spans="1:12" ht="13.5" thickBot="1" x14ac:dyDescent="0.25">
      <c r="A158" s="14" t="s">
        <v>149</v>
      </c>
      <c r="B158" s="9"/>
      <c r="C158" s="3"/>
      <c r="D158" s="17"/>
      <c r="E158" s="23"/>
      <c r="F158" s="3"/>
      <c r="G158" s="11"/>
      <c r="H158" s="21"/>
      <c r="I158" s="10"/>
      <c r="J158" s="34"/>
    </row>
    <row r="159" spans="1:12" ht="70.5" customHeight="1" thickBot="1" x14ac:dyDescent="0.25">
      <c r="A159" s="30" t="s">
        <v>1</v>
      </c>
      <c r="B159" s="101" t="s">
        <v>13</v>
      </c>
      <c r="C159" s="102" t="s">
        <v>9</v>
      </c>
      <c r="D159" s="103" t="s">
        <v>8</v>
      </c>
      <c r="E159" s="104" t="s">
        <v>10</v>
      </c>
      <c r="F159" s="105" t="s">
        <v>519</v>
      </c>
      <c r="G159" s="105" t="s">
        <v>518</v>
      </c>
      <c r="H159" s="105" t="s">
        <v>585</v>
      </c>
      <c r="I159" s="106" t="s">
        <v>11</v>
      </c>
      <c r="J159" s="34"/>
    </row>
    <row r="160" spans="1:12" ht="25.5" x14ac:dyDescent="0.2">
      <c r="A160" s="108" t="s">
        <v>424</v>
      </c>
      <c r="B160" s="608" t="s">
        <v>425</v>
      </c>
      <c r="C160" s="609" t="s">
        <v>548</v>
      </c>
      <c r="D160" s="610" t="s">
        <v>549</v>
      </c>
      <c r="E160" s="611">
        <v>30</v>
      </c>
      <c r="F160" s="612">
        <f>G160/E160</f>
        <v>530.1</v>
      </c>
      <c r="G160" s="613">
        <v>15903</v>
      </c>
      <c r="H160" s="614"/>
      <c r="I160" s="615" t="s">
        <v>551</v>
      </c>
      <c r="J160" s="34"/>
      <c r="K160" s="32" t="s">
        <v>42</v>
      </c>
    </row>
    <row r="161" spans="1:11" ht="39" thickBot="1" x14ac:dyDescent="0.25">
      <c r="A161" s="109" t="s">
        <v>435</v>
      </c>
      <c r="B161" s="616" t="s">
        <v>436</v>
      </c>
      <c r="C161" s="617" t="s">
        <v>550</v>
      </c>
      <c r="D161" s="618" t="s">
        <v>549</v>
      </c>
      <c r="E161" s="619">
        <v>29</v>
      </c>
      <c r="F161" s="620">
        <f>G161/E161</f>
        <v>573.03379310344826</v>
      </c>
      <c r="G161" s="621">
        <v>16617.98</v>
      </c>
      <c r="H161" s="622">
        <v>13830</v>
      </c>
      <c r="I161" s="623" t="s">
        <v>552</v>
      </c>
      <c r="J161" s="37" t="s">
        <v>587</v>
      </c>
      <c r="K161" s="32" t="s">
        <v>42</v>
      </c>
    </row>
    <row r="162" spans="1:11" ht="13.5" thickBot="1" x14ac:dyDescent="0.25">
      <c r="B162" s="107"/>
      <c r="C162" s="18"/>
      <c r="D162" s="42"/>
      <c r="E162" s="35"/>
      <c r="F162" s="53" t="s">
        <v>311</v>
      </c>
      <c r="G162" s="645">
        <f>SUM(G160:G161)</f>
        <v>32520.98</v>
      </c>
      <c r="H162" s="605">
        <f>SUM(H160:H161)</f>
        <v>13830</v>
      </c>
      <c r="I162" s="536"/>
      <c r="J162" s="34"/>
    </row>
    <row r="163" spans="1:11" x14ac:dyDescent="0.2">
      <c r="B163" s="34"/>
      <c r="C163" s="78"/>
      <c r="D163" s="42"/>
      <c r="E163" s="21"/>
      <c r="F163" s="3"/>
      <c r="G163" s="11"/>
      <c r="H163" s="35"/>
      <c r="I163" s="8"/>
      <c r="J163" s="34"/>
    </row>
    <row r="164" spans="1:11" x14ac:dyDescent="0.2">
      <c r="B164" s="34"/>
      <c r="C164" s="78"/>
      <c r="D164" s="42"/>
      <c r="E164" s="21"/>
      <c r="F164" s="3"/>
      <c r="G164" s="11"/>
      <c r="H164" s="35"/>
      <c r="I164" s="8"/>
      <c r="J164" s="34"/>
    </row>
    <row r="165" spans="1:11" ht="13.5" thickBot="1" x14ac:dyDescent="0.25">
      <c r="A165" s="1073" t="s">
        <v>613</v>
      </c>
      <c r="B165" s="470"/>
      <c r="C165" s="523"/>
      <c r="D165" s="524"/>
      <c r="E165" s="470"/>
      <c r="F165" s="525"/>
      <c r="G165" s="526"/>
      <c r="H165" s="2"/>
      <c r="I165" s="1"/>
      <c r="J165" s="34"/>
    </row>
    <row r="166" spans="1:11" ht="39" thickBot="1" x14ac:dyDescent="0.25">
      <c r="A166" s="527" t="s">
        <v>1</v>
      </c>
      <c r="B166" s="104" t="s">
        <v>9</v>
      </c>
      <c r="C166" s="528" t="s">
        <v>520</v>
      </c>
      <c r="D166" s="529" t="s">
        <v>10</v>
      </c>
      <c r="E166" s="530" t="s">
        <v>2</v>
      </c>
      <c r="F166" s="105" t="s">
        <v>614</v>
      </c>
      <c r="G166" s="105" t="s">
        <v>611</v>
      </c>
      <c r="H166" s="105" t="s">
        <v>585</v>
      </c>
      <c r="I166" s="106" t="s">
        <v>11</v>
      </c>
      <c r="J166" s="34"/>
    </row>
    <row r="167" spans="1:11" ht="38.25" x14ac:dyDescent="0.2">
      <c r="A167" s="955" t="s">
        <v>22</v>
      </c>
      <c r="B167" s="499" t="s">
        <v>617</v>
      </c>
      <c r="C167" s="531" t="s">
        <v>627</v>
      </c>
      <c r="D167" s="564">
        <v>83</v>
      </c>
      <c r="E167" s="501" t="s">
        <v>5</v>
      </c>
      <c r="F167" s="539">
        <f>G167/D167</f>
        <v>56.277108433734938</v>
      </c>
      <c r="G167" s="532">
        <v>4671</v>
      </c>
      <c r="H167" s="504">
        <v>4671</v>
      </c>
      <c r="I167" s="946" t="s">
        <v>630</v>
      </c>
      <c r="J167" s="34" t="s">
        <v>587</v>
      </c>
      <c r="K167" s="32" t="s">
        <v>39</v>
      </c>
    </row>
    <row r="168" spans="1:11" ht="39" thickBot="1" x14ac:dyDescent="0.25">
      <c r="A168" s="956"/>
      <c r="B168" s="491" t="s">
        <v>618</v>
      </c>
      <c r="C168" s="350" t="s">
        <v>628</v>
      </c>
      <c r="D168" s="565">
        <v>123</v>
      </c>
      <c r="E168" s="352" t="s">
        <v>5</v>
      </c>
      <c r="F168" s="566">
        <f t="shared" ref="F168:F174" si="8">G168/D168</f>
        <v>18</v>
      </c>
      <c r="G168" s="566">
        <v>2214</v>
      </c>
      <c r="H168" s="489">
        <v>2214</v>
      </c>
      <c r="I168" s="947" t="s">
        <v>544</v>
      </c>
      <c r="J168" s="34" t="s">
        <v>586</v>
      </c>
      <c r="K168" s="32" t="s">
        <v>39</v>
      </c>
    </row>
    <row r="169" spans="1:11" ht="38.25" x14ac:dyDescent="0.2">
      <c r="A169" s="955" t="s">
        <v>25</v>
      </c>
      <c r="B169" s="567" t="str">
        <f>"15/7"</f>
        <v>15/7</v>
      </c>
      <c r="C169" s="205">
        <v>90</v>
      </c>
      <c r="D169" s="568">
        <v>48</v>
      </c>
      <c r="E169" s="244" t="s">
        <v>5</v>
      </c>
      <c r="F169" s="539">
        <f t="shared" si="8"/>
        <v>36</v>
      </c>
      <c r="G169" s="569">
        <v>1728</v>
      </c>
      <c r="H169" s="570">
        <v>1728</v>
      </c>
      <c r="I169" s="948" t="s">
        <v>631</v>
      </c>
      <c r="J169" s="34" t="s">
        <v>587</v>
      </c>
      <c r="K169" s="32" t="s">
        <v>39</v>
      </c>
    </row>
    <row r="170" spans="1:11" ht="26.25" thickBot="1" x14ac:dyDescent="0.25">
      <c r="A170" s="956"/>
      <c r="B170" s="491" t="s">
        <v>619</v>
      </c>
      <c r="C170" s="350">
        <v>30</v>
      </c>
      <c r="D170" s="565">
        <v>33</v>
      </c>
      <c r="E170" s="352" t="s">
        <v>604</v>
      </c>
      <c r="F170" s="566">
        <f t="shared" si="8"/>
        <v>100</v>
      </c>
      <c r="G170" s="566">
        <v>3300</v>
      </c>
      <c r="H170" s="489">
        <v>3300</v>
      </c>
      <c r="I170" s="949" t="s">
        <v>632</v>
      </c>
      <c r="J170" s="38" t="s">
        <v>586</v>
      </c>
      <c r="K170" s="32" t="s">
        <v>39</v>
      </c>
    </row>
    <row r="171" spans="1:11" ht="38.25" x14ac:dyDescent="0.2">
      <c r="A171" s="955" t="s">
        <v>26</v>
      </c>
      <c r="B171" s="571" t="s">
        <v>620</v>
      </c>
      <c r="C171" s="205">
        <v>30</v>
      </c>
      <c r="D171" s="568">
        <v>60</v>
      </c>
      <c r="E171" s="244" t="s">
        <v>5</v>
      </c>
      <c r="F171" s="539">
        <f t="shared" si="8"/>
        <v>57.6</v>
      </c>
      <c r="G171" s="569">
        <v>3456</v>
      </c>
      <c r="H171" s="570">
        <v>3456</v>
      </c>
      <c r="I171" s="950" t="s">
        <v>544</v>
      </c>
      <c r="J171" s="38" t="s">
        <v>587</v>
      </c>
      <c r="K171" s="32" t="s">
        <v>39</v>
      </c>
    </row>
    <row r="172" spans="1:11" ht="39" thickBot="1" x14ac:dyDescent="0.25">
      <c r="A172" s="956"/>
      <c r="B172" s="572" t="s">
        <v>621</v>
      </c>
      <c r="C172" s="573">
        <v>30</v>
      </c>
      <c r="D172" s="574">
        <v>41</v>
      </c>
      <c r="E172" s="575" t="s">
        <v>5</v>
      </c>
      <c r="F172" s="576">
        <f t="shared" si="8"/>
        <v>57.599999999999994</v>
      </c>
      <c r="G172" s="576">
        <v>2361.6</v>
      </c>
      <c r="H172" s="577">
        <v>2361.6</v>
      </c>
      <c r="I172" s="951" t="s">
        <v>544</v>
      </c>
      <c r="J172" s="38" t="s">
        <v>587</v>
      </c>
      <c r="K172" s="32" t="s">
        <v>39</v>
      </c>
    </row>
    <row r="173" spans="1:11" ht="51" x14ac:dyDescent="0.2">
      <c r="A173" s="145" t="s">
        <v>38</v>
      </c>
      <c r="B173" s="924" t="s">
        <v>637</v>
      </c>
      <c r="C173" s="925">
        <v>90</v>
      </c>
      <c r="D173" s="926">
        <v>47</v>
      </c>
      <c r="E173" s="927" t="s">
        <v>46</v>
      </c>
      <c r="F173" s="928">
        <v>21.4</v>
      </c>
      <c r="G173" s="928">
        <f>F173*D173</f>
        <v>1005.8</v>
      </c>
      <c r="H173" s="929">
        <v>1005.8</v>
      </c>
      <c r="I173" s="952" t="s">
        <v>638</v>
      </c>
      <c r="J173" s="38" t="s">
        <v>586</v>
      </c>
      <c r="K173" s="32" t="s">
        <v>39</v>
      </c>
    </row>
    <row r="174" spans="1:11" ht="26.25" thickBot="1" x14ac:dyDescent="0.25">
      <c r="A174" s="145"/>
      <c r="B174" s="578" t="s">
        <v>622</v>
      </c>
      <c r="C174" s="234">
        <v>10</v>
      </c>
      <c r="D174" s="579">
        <v>23</v>
      </c>
      <c r="E174" s="580" t="s">
        <v>4</v>
      </c>
      <c r="F174" s="581">
        <f t="shared" si="8"/>
        <v>7.3500000000000005</v>
      </c>
      <c r="G174" s="581">
        <v>169.05</v>
      </c>
      <c r="H174" s="582">
        <v>169.05</v>
      </c>
      <c r="I174" s="953" t="s">
        <v>633</v>
      </c>
      <c r="J174" s="38" t="s">
        <v>586</v>
      </c>
      <c r="K174" s="32" t="s">
        <v>40</v>
      </c>
    </row>
    <row r="175" spans="1:11" ht="13.5" thickBot="1" x14ac:dyDescent="0.25">
      <c r="A175" s="534"/>
      <c r="B175" s="470"/>
      <c r="C175" s="523"/>
      <c r="D175" s="524"/>
      <c r="E175" s="470"/>
      <c r="F175" s="36" t="s">
        <v>18</v>
      </c>
      <c r="G175" s="552">
        <f>SUM(G167:G174)</f>
        <v>18905.449999999997</v>
      </c>
      <c r="H175" s="553">
        <f>SUM(H167:H174)</f>
        <v>18905.449999999997</v>
      </c>
      <c r="I175" s="545"/>
      <c r="J175" s="34"/>
    </row>
    <row r="176" spans="1:11" x14ac:dyDescent="0.2">
      <c r="A176" s="14"/>
      <c r="B176" s="34"/>
      <c r="C176" s="18"/>
      <c r="D176" s="42"/>
      <c r="E176" s="35"/>
      <c r="F176" s="537"/>
      <c r="G176" s="526"/>
      <c r="H176" s="2"/>
      <c r="I176" s="1"/>
      <c r="J176" s="34"/>
    </row>
    <row r="177" spans="1:11" x14ac:dyDescent="0.2">
      <c r="A177" s="14"/>
      <c r="B177" s="34"/>
      <c r="C177" s="18"/>
      <c r="D177" s="42"/>
      <c r="E177" s="35"/>
      <c r="F177" s="537"/>
      <c r="G177" s="526"/>
      <c r="H177" s="2"/>
      <c r="I177" s="1"/>
      <c r="J177" s="34"/>
    </row>
    <row r="178" spans="1:11" ht="13.5" thickBot="1" x14ac:dyDescent="0.25">
      <c r="A178" s="1073" t="s">
        <v>615</v>
      </c>
      <c r="B178" s="470"/>
      <c r="C178" s="523"/>
      <c r="D178" s="524"/>
      <c r="E178" s="470"/>
      <c r="F178" s="525"/>
      <c r="G178" s="526"/>
      <c r="H178" s="2"/>
      <c r="I178" s="1"/>
      <c r="J178" s="34"/>
    </row>
    <row r="179" spans="1:11" ht="39" thickBot="1" x14ac:dyDescent="0.25">
      <c r="A179" s="527" t="s">
        <v>1</v>
      </c>
      <c r="B179" s="104" t="s">
        <v>9</v>
      </c>
      <c r="C179" s="528" t="s">
        <v>520</v>
      </c>
      <c r="D179" s="529" t="s">
        <v>10</v>
      </c>
      <c r="E179" s="530" t="s">
        <v>2</v>
      </c>
      <c r="F179" s="105" t="s">
        <v>614</v>
      </c>
      <c r="G179" s="105" t="s">
        <v>611</v>
      </c>
      <c r="H179" s="105" t="s">
        <v>585</v>
      </c>
      <c r="I179" s="106" t="s">
        <v>11</v>
      </c>
      <c r="J179" s="34"/>
    </row>
    <row r="180" spans="1:11" ht="38.25" x14ac:dyDescent="0.2">
      <c r="A180" s="957" t="s">
        <v>22</v>
      </c>
      <c r="B180" s="583" t="s">
        <v>623</v>
      </c>
      <c r="C180" s="531">
        <v>90</v>
      </c>
      <c r="D180" s="584">
        <v>18</v>
      </c>
      <c r="E180" s="585" t="s">
        <v>5</v>
      </c>
      <c r="F180" s="586">
        <f>G180/D180</f>
        <v>62</v>
      </c>
      <c r="G180" s="503">
        <v>1116</v>
      </c>
      <c r="H180" s="503">
        <v>1116</v>
      </c>
      <c r="I180" s="587" t="s">
        <v>634</v>
      </c>
      <c r="J180" s="34" t="s">
        <v>587</v>
      </c>
      <c r="K180" s="32" t="s">
        <v>39</v>
      </c>
    </row>
    <row r="181" spans="1:11" ht="39" thickBot="1" x14ac:dyDescent="0.25">
      <c r="A181" s="958"/>
      <c r="B181" s="588" t="s">
        <v>624</v>
      </c>
      <c r="C181" s="234" t="s">
        <v>627</v>
      </c>
      <c r="D181" s="589">
        <v>36</v>
      </c>
      <c r="E181" s="590" t="s">
        <v>5</v>
      </c>
      <c r="F181" s="591">
        <f>G181/D181</f>
        <v>62</v>
      </c>
      <c r="G181" s="592">
        <v>2232</v>
      </c>
      <c r="H181" s="593">
        <v>2232</v>
      </c>
      <c r="I181" s="594" t="s">
        <v>634</v>
      </c>
      <c r="J181" s="34" t="s">
        <v>586</v>
      </c>
      <c r="K181" s="32" t="s">
        <v>39</v>
      </c>
    </row>
    <row r="182" spans="1:11" ht="39" thickBot="1" x14ac:dyDescent="0.25">
      <c r="A182" s="1074" t="s">
        <v>25</v>
      </c>
      <c r="B182" s="595" t="s">
        <v>625</v>
      </c>
      <c r="C182" s="538" t="s">
        <v>629</v>
      </c>
      <c r="D182" s="596">
        <v>141</v>
      </c>
      <c r="E182" s="597" t="s">
        <v>5</v>
      </c>
      <c r="F182" s="502">
        <f>G182/D182</f>
        <v>57.6</v>
      </c>
      <c r="G182" s="598">
        <v>8121.6</v>
      </c>
      <c r="H182" s="599">
        <v>8121.6</v>
      </c>
      <c r="I182" s="600" t="s">
        <v>635</v>
      </c>
      <c r="J182" s="34" t="s">
        <v>587</v>
      </c>
      <c r="K182" s="32" t="s">
        <v>39</v>
      </c>
    </row>
    <row r="183" spans="1:11" ht="39" thickBot="1" x14ac:dyDescent="0.25">
      <c r="A183" s="554" t="s">
        <v>26</v>
      </c>
      <c r="B183" s="466" t="s">
        <v>626</v>
      </c>
      <c r="C183" s="533">
        <v>90</v>
      </c>
      <c r="D183" s="601">
        <v>80</v>
      </c>
      <c r="E183" s="602" t="s">
        <v>5</v>
      </c>
      <c r="F183" s="603">
        <f>G183/D183</f>
        <v>38.9</v>
      </c>
      <c r="G183" s="604">
        <v>3112</v>
      </c>
      <c r="H183" s="467">
        <v>3112</v>
      </c>
      <c r="I183" s="954" t="s">
        <v>544</v>
      </c>
      <c r="J183" s="38" t="s">
        <v>586</v>
      </c>
      <c r="K183" s="32" t="s">
        <v>39</v>
      </c>
    </row>
    <row r="184" spans="1:11" ht="13.5" thickBot="1" x14ac:dyDescent="0.25">
      <c r="A184" s="14"/>
      <c r="B184" s="21"/>
      <c r="C184" s="4"/>
      <c r="D184" s="17"/>
      <c r="E184" s="47"/>
      <c r="F184" s="540" t="s">
        <v>18</v>
      </c>
      <c r="G184" s="541">
        <f>SUM(G180:G183)</f>
        <v>14581.6</v>
      </c>
      <c r="H184" s="472">
        <f>SUM(H180:H183)</f>
        <v>14581.6</v>
      </c>
      <c r="I184" s="542"/>
      <c r="J184" s="34"/>
    </row>
    <row r="185" spans="1:11" x14ac:dyDescent="0.2">
      <c r="A185" s="14"/>
      <c r="B185" s="21"/>
      <c r="C185" s="4"/>
      <c r="D185" s="17"/>
      <c r="E185" s="21"/>
      <c r="F185" s="546"/>
      <c r="G185" s="547"/>
      <c r="H185" s="450"/>
      <c r="I185" s="7"/>
      <c r="J185" s="34"/>
    </row>
    <row r="186" spans="1:11" ht="13.5" thickBot="1" x14ac:dyDescent="0.25">
      <c r="A186" s="14"/>
      <c r="B186" s="34"/>
      <c r="C186" s="18"/>
      <c r="D186" s="42"/>
      <c r="E186" s="35"/>
      <c r="F186" s="537"/>
      <c r="G186" s="526"/>
      <c r="H186" s="2"/>
      <c r="I186" s="1"/>
      <c r="J186" s="34"/>
    </row>
    <row r="187" spans="1:11" ht="13.5" thickBot="1" x14ac:dyDescent="0.25">
      <c r="A187" s="14"/>
      <c r="B187" s="34"/>
      <c r="C187" s="18"/>
      <c r="D187" s="42"/>
      <c r="E187" s="35"/>
      <c r="F187" s="543" t="s">
        <v>616</v>
      </c>
      <c r="G187" s="544">
        <f>SUM(G144,G154,G162,G175,G184)</f>
        <v>916399.04999999993</v>
      </c>
      <c r="H187" s="535">
        <f>SUM(H144,H154,H162,H175,H184)</f>
        <v>359077.22</v>
      </c>
      <c r="I187" s="545"/>
      <c r="J187" s="34"/>
    </row>
    <row r="188" spans="1:11" x14ac:dyDescent="0.2">
      <c r="A188" s="14"/>
      <c r="B188" s="34"/>
      <c r="C188" s="18"/>
      <c r="D188" s="42"/>
      <c r="E188" s="35"/>
      <c r="F188" s="550"/>
      <c r="G188" s="548"/>
      <c r="H188" s="548"/>
      <c r="I188" s="1"/>
      <c r="J188" s="34"/>
    </row>
    <row r="189" spans="1:11" ht="13.5" thickBot="1" x14ac:dyDescent="0.25">
      <c r="A189" s="14"/>
      <c r="B189" s="34"/>
      <c r="C189" s="18"/>
      <c r="D189" s="42"/>
      <c r="E189" s="35"/>
      <c r="F189" s="551"/>
      <c r="G189" s="547"/>
      <c r="H189" s="549"/>
      <c r="I189" s="1"/>
      <c r="J189" s="34"/>
    </row>
    <row r="190" spans="1:11" ht="13.5" thickBot="1" x14ac:dyDescent="0.25">
      <c r="B190" s="34"/>
      <c r="C190" s="44"/>
      <c r="D190" s="26"/>
      <c r="E190" s="27"/>
      <c r="F190" s="28" t="s">
        <v>18</v>
      </c>
      <c r="G190" s="29" t="s">
        <v>590</v>
      </c>
      <c r="H190" s="110" t="s">
        <v>591</v>
      </c>
      <c r="I190" s="32"/>
      <c r="J190" s="34"/>
    </row>
    <row r="191" spans="1:11" x14ac:dyDescent="0.2">
      <c r="B191" s="34"/>
      <c r="C191" s="44"/>
      <c r="D191" s="97" t="s">
        <v>18</v>
      </c>
      <c r="E191" s="98"/>
      <c r="F191" s="24">
        <f>SUM(F192:F195)</f>
        <v>882912</v>
      </c>
      <c r="G191" s="555">
        <f>SUMIF(J6:J183,"A",H6:H183)</f>
        <v>279192.17</v>
      </c>
      <c r="H191" s="559">
        <f>SUMIF(J6:J183,"B",H6:H183)</f>
        <v>79885.05</v>
      </c>
      <c r="I191" s="930"/>
      <c r="J191" s="34"/>
    </row>
    <row r="192" spans="1:11" x14ac:dyDescent="0.2">
      <c r="A192" s="14" t="s">
        <v>19</v>
      </c>
      <c r="B192" s="34"/>
      <c r="C192" s="44"/>
      <c r="D192" s="95" t="s">
        <v>34</v>
      </c>
      <c r="E192" s="96"/>
      <c r="F192" s="25">
        <f>SUMIF(K6:K161,"S",G6:G161)</f>
        <v>640171.62000000011</v>
      </c>
      <c r="G192" s="556">
        <f>SUMIFS(H6:H183,J6:J183,"A",K6:K183,"S")</f>
        <v>237601.30000000005</v>
      </c>
      <c r="H192" s="560">
        <f>SUMIFS(H6:H183,J6:J183,"B",K6:K183,"S")</f>
        <v>71342</v>
      </c>
      <c r="I192" s="32"/>
      <c r="J192" s="34"/>
    </row>
    <row r="193" spans="1:10" x14ac:dyDescent="0.2">
      <c r="A193" s="15" t="s">
        <v>15</v>
      </c>
      <c r="B193" s="34"/>
      <c r="C193" s="44"/>
      <c r="D193" s="99" t="s">
        <v>35</v>
      </c>
      <c r="E193" s="100"/>
      <c r="F193" s="25">
        <f>SUMIF(K6:K161,"K",G6:G161)</f>
        <v>35276.46</v>
      </c>
      <c r="G193" s="557">
        <f>SUMIFS(H6:H183,J6:J183,"A",K6:K183,"K")</f>
        <v>7110.87</v>
      </c>
      <c r="H193" s="559">
        <f>SUMIFS(H6:H183,J6:J183,"B",K6:K183,"K")</f>
        <v>8543.0499999999993</v>
      </c>
      <c r="I193" s="32"/>
      <c r="J193" s="34"/>
    </row>
    <row r="194" spans="1:10" x14ac:dyDescent="0.2">
      <c r="A194" s="15" t="s">
        <v>16</v>
      </c>
      <c r="B194" s="34"/>
      <c r="C194" s="44"/>
      <c r="D194" s="99" t="s">
        <v>36</v>
      </c>
      <c r="E194" s="100"/>
      <c r="F194" s="25">
        <f>SUMIF(K6:K161,"F",G6:G161)</f>
        <v>174942.94</v>
      </c>
      <c r="G194" s="557">
        <f>SUMIFS(H6:H183,J6:J183,"A",K6:K183,"F")</f>
        <v>20650</v>
      </c>
      <c r="H194" s="559">
        <f>SUMIFS(H6:H183,J6:J183,"B",K6:K183,"F")</f>
        <v>0</v>
      </c>
      <c r="I194" s="32"/>
      <c r="J194" s="34"/>
    </row>
    <row r="195" spans="1:10" ht="13.5" thickBot="1" x14ac:dyDescent="0.25">
      <c r="A195" s="15" t="s">
        <v>31</v>
      </c>
      <c r="B195" s="34"/>
      <c r="C195" s="44"/>
      <c r="D195" s="93" t="s">
        <v>37</v>
      </c>
      <c r="E195" s="94"/>
      <c r="F195" s="140">
        <f>SUMIF(K6:K161,"P",G6:G161)</f>
        <v>32520.98</v>
      </c>
      <c r="G195" s="558">
        <f>SUMIFS(H6:H183,J6:J183,"A",K6:K183,"P")</f>
        <v>13830</v>
      </c>
      <c r="H195" s="561">
        <f>SUMIFS(H6:H183,J6:J183,"B",K6:K183,"P")</f>
        <v>0</v>
      </c>
      <c r="I195" s="32"/>
      <c r="J195" s="34"/>
    </row>
    <row r="196" spans="1:10" x14ac:dyDescent="0.2">
      <c r="A196" s="15" t="s">
        <v>17</v>
      </c>
      <c r="B196" s="34"/>
      <c r="C196" s="44"/>
      <c r="D196" s="42"/>
      <c r="E196" s="35"/>
      <c r="F196" s="44"/>
      <c r="G196" s="931"/>
      <c r="H196" s="932"/>
      <c r="I196" s="933"/>
    </row>
    <row r="197" spans="1:10" x14ac:dyDescent="0.2">
      <c r="B197" s="34"/>
      <c r="C197" s="44"/>
      <c r="D197" s="42"/>
      <c r="E197" s="35"/>
      <c r="F197" s="44"/>
      <c r="G197" s="46"/>
      <c r="H197" s="35"/>
      <c r="I197" s="45"/>
    </row>
    <row r="198" spans="1:10" x14ac:dyDescent="0.2">
      <c r="A198" s="15"/>
      <c r="B198" s="34"/>
      <c r="C198" s="44"/>
      <c r="D198" s="42"/>
      <c r="E198" s="35"/>
      <c r="F198" s="44"/>
      <c r="G198" s="46"/>
      <c r="H198" s="35"/>
      <c r="I198" s="45"/>
    </row>
    <row r="199" spans="1:10" x14ac:dyDescent="0.2">
      <c r="A199" s="15"/>
      <c r="B199" s="34"/>
      <c r="C199" s="44"/>
      <c r="D199" s="42"/>
      <c r="E199" s="35"/>
      <c r="F199" s="44"/>
      <c r="G199" s="46"/>
      <c r="H199" s="35"/>
      <c r="I199" s="45"/>
    </row>
    <row r="202" spans="1:10" x14ac:dyDescent="0.2">
      <c r="A202" s="15" t="s">
        <v>600</v>
      </c>
    </row>
  </sheetData>
  <mergeCells count="34">
    <mergeCell ref="I28:I29"/>
    <mergeCell ref="I7:I9"/>
    <mergeCell ref="H11:H12"/>
    <mergeCell ref="I11:I12"/>
    <mergeCell ref="I20:I21"/>
    <mergeCell ref="I24:I25"/>
    <mergeCell ref="H60:H61"/>
    <mergeCell ref="I60:I61"/>
    <mergeCell ref="H64:H66"/>
    <mergeCell ref="I64:I66"/>
    <mergeCell ref="I36:I39"/>
    <mergeCell ref="I44:I54"/>
    <mergeCell ref="H49:H51"/>
    <mergeCell ref="H53:H54"/>
    <mergeCell ref="H82:H83"/>
    <mergeCell ref="I82:I83"/>
    <mergeCell ref="I85:I86"/>
    <mergeCell ref="I68:I71"/>
    <mergeCell ref="H74:H76"/>
    <mergeCell ref="I74:I76"/>
    <mergeCell ref="H87:H88"/>
    <mergeCell ref="I87:I98"/>
    <mergeCell ref="I99:I124"/>
    <mergeCell ref="H102:H104"/>
    <mergeCell ref="H117:H119"/>
    <mergeCell ref="H122:H123"/>
    <mergeCell ref="A171:A172"/>
    <mergeCell ref="A180:A181"/>
    <mergeCell ref="H126:H130"/>
    <mergeCell ref="I126:I130"/>
    <mergeCell ref="A167:A168"/>
    <mergeCell ref="A169:A170"/>
    <mergeCell ref="I131:I132"/>
    <mergeCell ref="I136:I137"/>
  </mergeCells>
  <pageMargins left="0.27559055118110237" right="0.15748031496062992" top="0.47244094488188981" bottom="0.82677165354330717" header="0.31496062992125984" footer="0.31496062992125984"/>
  <pageSetup paperSize="9" scale="72" fitToHeight="0" orientation="landscape" r:id="rId1"/>
  <headerFooter>
    <oddHeader>&amp;A</oddHeader>
    <oddFooter>Stran &amp;P od &amp;N</oddFooter>
  </headerFooter>
  <rowBreaks count="3" manualBreakCount="3">
    <brk id="43" max="8" man="1"/>
    <brk id="86" max="8" man="1"/>
    <brk id="137" max="8" man="1"/>
  </rowBreaks>
  <ignoredErrors>
    <ignoredError sqref="C2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39"/>
  <sheetViews>
    <sheetView view="pageBreakPreview" zoomScale="70" zoomScaleNormal="70" zoomScaleSheetLayoutView="70" workbookViewId="0">
      <selection activeCell="J235" sqref="J235"/>
    </sheetView>
  </sheetViews>
  <sheetFormatPr defaultColWidth="9.140625" defaultRowHeight="12.75" x14ac:dyDescent="0.2"/>
  <cols>
    <col min="1" max="1" width="17.7109375" style="66" customWidth="1"/>
    <col min="2" max="2" width="20.42578125" style="67" bestFit="1" customWidth="1"/>
    <col min="3" max="3" width="22.42578125" style="35" customWidth="1"/>
    <col min="4" max="4" width="11.7109375" style="35" customWidth="1"/>
    <col min="5" max="5" width="18.42578125" style="34" customWidth="1"/>
    <col min="6" max="6" width="20" style="73" customWidth="1"/>
    <col min="7" max="8" width="24.140625" style="34" customWidth="1"/>
    <col min="9" max="9" width="29.42578125" style="77" customWidth="1"/>
    <col min="10" max="10" width="38.42578125" style="74" customWidth="1"/>
    <col min="11" max="11" width="37.42578125" style="18" customWidth="1"/>
    <col min="12" max="12" width="2.42578125" style="34" bestFit="1" customWidth="1"/>
    <col min="13" max="13" width="13" style="34" customWidth="1"/>
    <col min="14" max="14" width="10.7109375" style="34" bestFit="1" customWidth="1"/>
    <col min="15" max="16384" width="9.140625" style="34"/>
  </cols>
  <sheetData>
    <row r="1" spans="1:14" ht="18" customHeight="1" x14ac:dyDescent="0.25">
      <c r="A1" s="1067" t="s">
        <v>640</v>
      </c>
      <c r="B1" s="1068"/>
      <c r="C1" s="1068"/>
      <c r="D1" s="1068"/>
      <c r="E1" s="1068"/>
      <c r="F1" s="1068"/>
      <c r="G1" s="1068"/>
      <c r="H1" s="1068"/>
      <c r="I1" s="1068"/>
      <c r="J1" s="1068"/>
      <c r="K1" s="13"/>
      <c r="L1" s="38"/>
    </row>
    <row r="2" spans="1:14" ht="19.5" customHeight="1" x14ac:dyDescent="0.2">
      <c r="A2" s="1069"/>
      <c r="B2" s="1070"/>
      <c r="C2" s="1070"/>
      <c r="D2" s="1070"/>
      <c r="E2" s="1070"/>
      <c r="F2" s="1070"/>
      <c r="G2" s="1070"/>
      <c r="H2" s="1070"/>
      <c r="I2" s="1070"/>
      <c r="J2" s="1070"/>
      <c r="K2" s="13"/>
      <c r="L2" s="38"/>
      <c r="N2" s="38"/>
    </row>
    <row r="3" spans="1:14" ht="13.5" customHeight="1" thickBot="1" x14ac:dyDescent="0.25">
      <c r="A3" s="52"/>
      <c r="B3" s="55"/>
      <c r="C3" s="22"/>
      <c r="D3" s="22"/>
      <c r="E3" s="54"/>
      <c r="F3" s="56"/>
      <c r="G3" s="54"/>
      <c r="H3" s="142"/>
      <c r="I3" s="57"/>
      <c r="J3" s="58"/>
      <c r="K3" s="13"/>
      <c r="L3" s="38"/>
      <c r="M3" s="38"/>
    </row>
    <row r="4" spans="1:14" ht="13.5" thickBot="1" x14ac:dyDescent="0.25">
      <c r="A4" s="1071" t="s">
        <v>0</v>
      </c>
      <c r="B4" s="1072"/>
      <c r="C4" s="83"/>
      <c r="D4" s="83"/>
      <c r="E4" s="84"/>
      <c r="F4" s="85"/>
      <c r="G4" s="84"/>
      <c r="H4" s="143"/>
      <c r="I4" s="86"/>
      <c r="J4" s="87"/>
      <c r="K4" s="88"/>
      <c r="L4" s="38"/>
    </row>
    <row r="5" spans="1:14" ht="51.75" thickBot="1" x14ac:dyDescent="0.25">
      <c r="A5" s="89" t="s">
        <v>1</v>
      </c>
      <c r="B5" s="90" t="s">
        <v>152</v>
      </c>
      <c r="C5" s="91" t="s">
        <v>520</v>
      </c>
      <c r="D5" s="91" t="s">
        <v>153</v>
      </c>
      <c r="E5" s="135" t="s">
        <v>2</v>
      </c>
      <c r="F5" s="136" t="s">
        <v>577</v>
      </c>
      <c r="G5" s="135" t="s">
        <v>576</v>
      </c>
      <c r="H5" s="135" t="s">
        <v>585</v>
      </c>
      <c r="I5" s="134" t="s">
        <v>11</v>
      </c>
      <c r="J5" s="137" t="s">
        <v>151</v>
      </c>
      <c r="K5" s="134" t="s">
        <v>3</v>
      </c>
      <c r="L5" s="54"/>
    </row>
    <row r="6" spans="1:14" ht="38.25" x14ac:dyDescent="0.2">
      <c r="A6" s="111" t="s">
        <v>20</v>
      </c>
      <c r="B6" s="151" t="s">
        <v>157</v>
      </c>
      <c r="C6" s="152">
        <v>90</v>
      </c>
      <c r="D6" s="153">
        <v>25</v>
      </c>
      <c r="E6" s="154" t="s">
        <v>5</v>
      </c>
      <c r="F6" s="155">
        <v>20</v>
      </c>
      <c r="G6" s="156">
        <f t="shared" ref="G6" si="0">D6*F6</f>
        <v>500</v>
      </c>
      <c r="H6" s="156"/>
      <c r="I6" s="157" t="s">
        <v>158</v>
      </c>
      <c r="J6" s="158" t="s">
        <v>155</v>
      </c>
      <c r="K6" s="159"/>
      <c r="L6" s="39"/>
    </row>
    <row r="7" spans="1:14" x14ac:dyDescent="0.2">
      <c r="A7" s="116"/>
      <c r="B7" s="160" t="s">
        <v>159</v>
      </c>
      <c r="C7" s="161">
        <v>50</v>
      </c>
      <c r="D7" s="162">
        <v>101</v>
      </c>
      <c r="E7" s="163" t="s">
        <v>6</v>
      </c>
      <c r="F7" s="164">
        <v>6.83</v>
      </c>
      <c r="G7" s="165">
        <v>0</v>
      </c>
      <c r="H7" s="165"/>
      <c r="I7" s="1001" t="s">
        <v>154</v>
      </c>
      <c r="J7" s="166"/>
      <c r="K7" s="1057" t="s">
        <v>160</v>
      </c>
      <c r="L7" s="39"/>
    </row>
    <row r="8" spans="1:14" x14ac:dyDescent="0.2">
      <c r="A8" s="116"/>
      <c r="B8" s="160" t="s">
        <v>161</v>
      </c>
      <c r="C8" s="161">
        <v>50</v>
      </c>
      <c r="D8" s="162">
        <v>41</v>
      </c>
      <c r="E8" s="163" t="s">
        <v>4</v>
      </c>
      <c r="F8" s="164">
        <v>6.83</v>
      </c>
      <c r="G8" s="165">
        <v>0</v>
      </c>
      <c r="H8" s="165"/>
      <c r="I8" s="1001"/>
      <c r="J8" s="166"/>
      <c r="K8" s="1057"/>
      <c r="L8" s="39"/>
    </row>
    <row r="9" spans="1:14" x14ac:dyDescent="0.2">
      <c r="A9" s="116"/>
      <c r="B9" s="160" t="s">
        <v>162</v>
      </c>
      <c r="C9" s="161">
        <v>50</v>
      </c>
      <c r="D9" s="162">
        <v>208</v>
      </c>
      <c r="E9" s="163" t="s">
        <v>4</v>
      </c>
      <c r="F9" s="164">
        <v>6.83</v>
      </c>
      <c r="G9" s="165">
        <v>0</v>
      </c>
      <c r="H9" s="165"/>
      <c r="I9" s="1001"/>
      <c r="J9" s="166"/>
      <c r="K9" s="1057"/>
      <c r="L9" s="39"/>
    </row>
    <row r="10" spans="1:14" x14ac:dyDescent="0.2">
      <c r="A10" s="116"/>
      <c r="B10" s="160" t="s">
        <v>163</v>
      </c>
      <c r="C10" s="161">
        <v>50</v>
      </c>
      <c r="D10" s="162">
        <v>69</v>
      </c>
      <c r="E10" s="163" t="s">
        <v>4</v>
      </c>
      <c r="F10" s="164">
        <v>6.83</v>
      </c>
      <c r="G10" s="165">
        <v>0</v>
      </c>
      <c r="H10" s="165"/>
      <c r="I10" s="1001"/>
      <c r="J10" s="166"/>
      <c r="K10" s="1057"/>
      <c r="L10" s="39"/>
    </row>
    <row r="11" spans="1:14" x14ac:dyDescent="0.2">
      <c r="A11" s="116"/>
      <c r="B11" s="160" t="s">
        <v>164</v>
      </c>
      <c r="C11" s="161">
        <v>50</v>
      </c>
      <c r="D11" s="162">
        <v>397</v>
      </c>
      <c r="E11" s="163" t="s">
        <v>49</v>
      </c>
      <c r="F11" s="164">
        <v>7.25</v>
      </c>
      <c r="G11" s="165">
        <v>0</v>
      </c>
      <c r="H11" s="165"/>
      <c r="I11" s="1001"/>
      <c r="J11" s="166"/>
      <c r="K11" s="1057"/>
      <c r="L11" s="39"/>
    </row>
    <row r="12" spans="1:14" x14ac:dyDescent="0.2">
      <c r="A12" s="116"/>
      <c r="B12" s="167" t="s">
        <v>165</v>
      </c>
      <c r="C12" s="168" t="s">
        <v>553</v>
      </c>
      <c r="D12" s="169">
        <v>1041</v>
      </c>
      <c r="E12" s="170" t="s">
        <v>5</v>
      </c>
      <c r="F12" s="171">
        <v>18.8</v>
      </c>
      <c r="G12" s="172">
        <v>0</v>
      </c>
      <c r="H12" s="172"/>
      <c r="I12" s="1002"/>
      <c r="J12" s="173"/>
      <c r="K12" s="1058"/>
      <c r="L12" s="39"/>
    </row>
    <row r="13" spans="1:14" x14ac:dyDescent="0.2">
      <c r="A13" s="116"/>
      <c r="B13" s="174" t="s">
        <v>168</v>
      </c>
      <c r="C13" s="175">
        <v>90</v>
      </c>
      <c r="D13" s="176">
        <v>29</v>
      </c>
      <c r="E13" s="177" t="s">
        <v>4</v>
      </c>
      <c r="F13" s="178">
        <v>7.35</v>
      </c>
      <c r="G13" s="179">
        <f t="shared" ref="G13:G38" si="1">D13*F13</f>
        <v>213.14999999999998</v>
      </c>
      <c r="H13" s="179"/>
      <c r="I13" s="180" t="s">
        <v>167</v>
      </c>
      <c r="J13" s="181" t="s">
        <v>155</v>
      </c>
      <c r="K13" s="182" t="s">
        <v>169</v>
      </c>
      <c r="L13" s="39"/>
    </row>
    <row r="14" spans="1:14" ht="25.5" x14ac:dyDescent="0.2">
      <c r="A14" s="116"/>
      <c r="B14" s="151" t="s">
        <v>170</v>
      </c>
      <c r="C14" s="183">
        <v>90</v>
      </c>
      <c r="D14" s="153">
        <v>14</v>
      </c>
      <c r="E14" s="184" t="s">
        <v>6</v>
      </c>
      <c r="F14" s="155">
        <v>2.54</v>
      </c>
      <c r="G14" s="156">
        <f t="shared" si="1"/>
        <v>35.56</v>
      </c>
      <c r="H14" s="156"/>
      <c r="I14" s="157" t="s">
        <v>171</v>
      </c>
      <c r="J14" s="158" t="s">
        <v>155</v>
      </c>
      <c r="K14" s="185"/>
      <c r="L14" s="39"/>
    </row>
    <row r="15" spans="1:14" ht="12.75" customHeight="1" x14ac:dyDescent="0.2">
      <c r="A15" s="116"/>
      <c r="B15" s="160" t="s">
        <v>333</v>
      </c>
      <c r="C15" s="212">
        <v>20</v>
      </c>
      <c r="D15" s="162">
        <v>30</v>
      </c>
      <c r="E15" s="213" t="s">
        <v>6</v>
      </c>
      <c r="F15" s="164">
        <v>2.54</v>
      </c>
      <c r="G15" s="165">
        <f t="shared" si="1"/>
        <v>76.2</v>
      </c>
      <c r="H15" s="165"/>
      <c r="I15" s="1015" t="s">
        <v>172</v>
      </c>
      <c r="J15" s="166" t="s">
        <v>155</v>
      </c>
      <c r="K15" s="210"/>
      <c r="L15" s="39"/>
    </row>
    <row r="16" spans="1:14" x14ac:dyDescent="0.2">
      <c r="A16" s="116"/>
      <c r="B16" s="160" t="s">
        <v>334</v>
      </c>
      <c r="C16" s="212">
        <v>20</v>
      </c>
      <c r="D16" s="162">
        <v>45</v>
      </c>
      <c r="E16" s="213" t="s">
        <v>6</v>
      </c>
      <c r="F16" s="164">
        <v>2.54</v>
      </c>
      <c r="G16" s="165">
        <f t="shared" si="1"/>
        <v>114.3</v>
      </c>
      <c r="H16" s="165"/>
      <c r="I16" s="1016"/>
      <c r="J16" s="166" t="s">
        <v>155</v>
      </c>
      <c r="K16" s="210"/>
      <c r="L16" s="39"/>
    </row>
    <row r="17" spans="1:12" x14ac:dyDescent="0.2">
      <c r="A17" s="116"/>
      <c r="B17" s="167" t="s">
        <v>173</v>
      </c>
      <c r="C17" s="168">
        <v>90</v>
      </c>
      <c r="D17" s="169">
        <v>11</v>
      </c>
      <c r="E17" s="214" t="s">
        <v>6</v>
      </c>
      <c r="F17" s="171">
        <v>2.54</v>
      </c>
      <c r="G17" s="172">
        <f t="shared" si="1"/>
        <v>27.94</v>
      </c>
      <c r="H17" s="443"/>
      <c r="I17" s="1016"/>
      <c r="J17" s="173" t="s">
        <v>155</v>
      </c>
      <c r="K17" s="211"/>
      <c r="L17" s="39"/>
    </row>
    <row r="18" spans="1:12" x14ac:dyDescent="0.2">
      <c r="A18" s="116"/>
      <c r="B18" s="198" t="s">
        <v>335</v>
      </c>
      <c r="C18" s="199">
        <v>20</v>
      </c>
      <c r="D18" s="200">
        <v>63</v>
      </c>
      <c r="E18" s="201" t="s">
        <v>6</v>
      </c>
      <c r="F18" s="202">
        <v>2.54</v>
      </c>
      <c r="G18" s="203">
        <f t="shared" si="1"/>
        <v>160.02000000000001</v>
      </c>
      <c r="H18" s="203">
        <v>160.02000000000001</v>
      </c>
      <c r="I18" s="1016"/>
      <c r="J18" s="194" t="s">
        <v>155</v>
      </c>
      <c r="K18" s="195"/>
      <c r="L18" s="39" t="s">
        <v>587</v>
      </c>
    </row>
    <row r="19" spans="1:12" x14ac:dyDescent="0.2">
      <c r="A19" s="116"/>
      <c r="B19" s="204" t="s">
        <v>174</v>
      </c>
      <c r="C19" s="205">
        <v>90</v>
      </c>
      <c r="D19" s="206">
        <v>3</v>
      </c>
      <c r="E19" s="207" t="s">
        <v>6</v>
      </c>
      <c r="F19" s="208">
        <v>2.54</v>
      </c>
      <c r="G19" s="209">
        <f t="shared" si="1"/>
        <v>7.62</v>
      </c>
      <c r="H19" s="203">
        <v>7.62</v>
      </c>
      <c r="I19" s="1016"/>
      <c r="J19" s="196" t="s">
        <v>155</v>
      </c>
      <c r="K19" s="197"/>
      <c r="L19" s="39" t="s">
        <v>587</v>
      </c>
    </row>
    <row r="20" spans="1:12" x14ac:dyDescent="0.2">
      <c r="A20" s="116"/>
      <c r="B20" s="151" t="s">
        <v>336</v>
      </c>
      <c r="C20" s="183">
        <v>20</v>
      </c>
      <c r="D20" s="153">
        <v>15</v>
      </c>
      <c r="E20" s="184" t="s">
        <v>6</v>
      </c>
      <c r="F20" s="155">
        <v>2.54</v>
      </c>
      <c r="G20" s="156">
        <f t="shared" si="1"/>
        <v>38.1</v>
      </c>
      <c r="H20" s="269"/>
      <c r="I20" s="1016"/>
      <c r="J20" s="158" t="s">
        <v>155</v>
      </c>
      <c r="K20" s="185"/>
      <c r="L20" s="39"/>
    </row>
    <row r="21" spans="1:12" x14ac:dyDescent="0.2">
      <c r="A21" s="116"/>
      <c r="B21" s="160" t="s">
        <v>337</v>
      </c>
      <c r="C21" s="212">
        <v>20</v>
      </c>
      <c r="D21" s="162">
        <v>79</v>
      </c>
      <c r="E21" s="213" t="s">
        <v>6</v>
      </c>
      <c r="F21" s="164">
        <v>2.54</v>
      </c>
      <c r="G21" s="165">
        <f t="shared" si="1"/>
        <v>200.66</v>
      </c>
      <c r="H21" s="269"/>
      <c r="I21" s="1016"/>
      <c r="J21" s="166" t="s">
        <v>155</v>
      </c>
      <c r="K21" s="210"/>
      <c r="L21" s="39"/>
    </row>
    <row r="22" spans="1:12" x14ac:dyDescent="0.2">
      <c r="A22" s="116"/>
      <c r="B22" s="167" t="s">
        <v>338</v>
      </c>
      <c r="C22" s="168">
        <v>20</v>
      </c>
      <c r="D22" s="169">
        <v>65</v>
      </c>
      <c r="E22" s="214" t="s">
        <v>6</v>
      </c>
      <c r="F22" s="171">
        <v>2.54</v>
      </c>
      <c r="G22" s="172">
        <f t="shared" si="1"/>
        <v>165.1</v>
      </c>
      <c r="H22" s="443"/>
      <c r="I22" s="1016"/>
      <c r="J22" s="173" t="s">
        <v>155</v>
      </c>
      <c r="K22" s="211"/>
      <c r="L22" s="39"/>
    </row>
    <row r="23" spans="1:12" x14ac:dyDescent="0.2">
      <c r="A23" s="117"/>
      <c r="B23" s="217" t="s">
        <v>344</v>
      </c>
      <c r="C23" s="218">
        <v>20</v>
      </c>
      <c r="D23" s="219">
        <v>55</v>
      </c>
      <c r="E23" s="220" t="s">
        <v>6</v>
      </c>
      <c r="F23" s="221">
        <v>2.54</v>
      </c>
      <c r="G23" s="222">
        <f t="shared" si="1"/>
        <v>139.69999999999999</v>
      </c>
      <c r="H23" s="222">
        <v>139.69999999999999</v>
      </c>
      <c r="I23" s="1016"/>
      <c r="J23" s="215" t="s">
        <v>155</v>
      </c>
      <c r="K23" s="216"/>
      <c r="L23" s="39" t="s">
        <v>587</v>
      </c>
    </row>
    <row r="24" spans="1:12" x14ac:dyDescent="0.2">
      <c r="A24" s="117"/>
      <c r="B24" s="160" t="s">
        <v>339</v>
      </c>
      <c r="C24" s="212">
        <v>20</v>
      </c>
      <c r="D24" s="162">
        <v>64</v>
      </c>
      <c r="E24" s="213" t="s">
        <v>6</v>
      </c>
      <c r="F24" s="164">
        <v>2.54</v>
      </c>
      <c r="G24" s="165">
        <f t="shared" si="1"/>
        <v>162.56</v>
      </c>
      <c r="H24" s="165"/>
      <c r="I24" s="1016"/>
      <c r="J24" s="166" t="s">
        <v>155</v>
      </c>
      <c r="K24" s="210"/>
      <c r="L24" s="39"/>
    </row>
    <row r="25" spans="1:12" x14ac:dyDescent="0.2">
      <c r="A25" s="118"/>
      <c r="B25" s="167" t="s">
        <v>175</v>
      </c>
      <c r="C25" s="168">
        <v>20</v>
      </c>
      <c r="D25" s="169">
        <v>9</v>
      </c>
      <c r="E25" s="214" t="s">
        <v>6</v>
      </c>
      <c r="F25" s="171">
        <v>2.54</v>
      </c>
      <c r="G25" s="172">
        <f t="shared" si="1"/>
        <v>22.86</v>
      </c>
      <c r="H25" s="443"/>
      <c r="I25" s="1016"/>
      <c r="J25" s="173" t="s">
        <v>155</v>
      </c>
      <c r="K25" s="211"/>
      <c r="L25" s="39"/>
    </row>
    <row r="26" spans="1:12" x14ac:dyDescent="0.2">
      <c r="A26" s="116"/>
      <c r="B26" s="198" t="s">
        <v>340</v>
      </c>
      <c r="C26" s="199">
        <v>20</v>
      </c>
      <c r="D26" s="200">
        <v>80</v>
      </c>
      <c r="E26" s="201" t="s">
        <v>6</v>
      </c>
      <c r="F26" s="202">
        <v>2.54</v>
      </c>
      <c r="G26" s="203">
        <f t="shared" si="1"/>
        <v>203.2</v>
      </c>
      <c r="H26" s="203">
        <v>203.2</v>
      </c>
      <c r="I26" s="1016"/>
      <c r="J26" s="194" t="s">
        <v>155</v>
      </c>
      <c r="K26" s="195"/>
      <c r="L26" s="39" t="s">
        <v>587</v>
      </c>
    </row>
    <row r="27" spans="1:12" x14ac:dyDescent="0.2">
      <c r="A27" s="116"/>
      <c r="B27" s="204" t="s">
        <v>343</v>
      </c>
      <c r="C27" s="205">
        <v>20</v>
      </c>
      <c r="D27" s="206">
        <v>16</v>
      </c>
      <c r="E27" s="207" t="s">
        <v>6</v>
      </c>
      <c r="F27" s="208">
        <v>2.54</v>
      </c>
      <c r="G27" s="209">
        <f t="shared" si="1"/>
        <v>40.64</v>
      </c>
      <c r="H27" s="203">
        <v>25.4</v>
      </c>
      <c r="I27" s="1016"/>
      <c r="J27" s="196" t="s">
        <v>155</v>
      </c>
      <c r="K27" s="197"/>
      <c r="L27" s="39" t="s">
        <v>587</v>
      </c>
    </row>
    <row r="28" spans="1:12" x14ac:dyDescent="0.2">
      <c r="A28" s="116"/>
      <c r="B28" s="160" t="s">
        <v>341</v>
      </c>
      <c r="C28" s="212">
        <v>20</v>
      </c>
      <c r="D28" s="162">
        <v>124</v>
      </c>
      <c r="E28" s="213" t="s">
        <v>6</v>
      </c>
      <c r="F28" s="164">
        <v>2.54</v>
      </c>
      <c r="G28" s="165">
        <f t="shared" si="1"/>
        <v>314.95999999999998</v>
      </c>
      <c r="H28" s="269"/>
      <c r="I28" s="1016"/>
      <c r="J28" s="166" t="s">
        <v>155</v>
      </c>
      <c r="K28" s="210"/>
      <c r="L28" s="39"/>
    </row>
    <row r="29" spans="1:12" x14ac:dyDescent="0.2">
      <c r="A29" s="116"/>
      <c r="B29" s="160" t="s">
        <v>345</v>
      </c>
      <c r="C29" s="212">
        <v>90</v>
      </c>
      <c r="D29" s="162">
        <v>2</v>
      </c>
      <c r="E29" s="213" t="s">
        <v>6</v>
      </c>
      <c r="F29" s="164">
        <v>2.54</v>
      </c>
      <c r="G29" s="165">
        <f t="shared" si="1"/>
        <v>5.08</v>
      </c>
      <c r="H29" s="165"/>
      <c r="I29" s="1016"/>
      <c r="J29" s="166" t="s">
        <v>155</v>
      </c>
      <c r="K29" s="210"/>
      <c r="L29" s="39"/>
    </row>
    <row r="30" spans="1:12" x14ac:dyDescent="0.2">
      <c r="A30" s="116"/>
      <c r="B30" s="167" t="s">
        <v>342</v>
      </c>
      <c r="C30" s="168">
        <v>20</v>
      </c>
      <c r="D30" s="169">
        <v>16</v>
      </c>
      <c r="E30" s="214" t="s">
        <v>6</v>
      </c>
      <c r="F30" s="171">
        <v>2.54</v>
      </c>
      <c r="G30" s="172">
        <f t="shared" si="1"/>
        <v>40.64</v>
      </c>
      <c r="H30" s="165"/>
      <c r="I30" s="1016"/>
      <c r="J30" s="173" t="s">
        <v>155</v>
      </c>
      <c r="K30" s="211"/>
      <c r="L30" s="39"/>
    </row>
    <row r="31" spans="1:12" x14ac:dyDescent="0.2">
      <c r="A31" s="116"/>
      <c r="B31" s="160" t="s">
        <v>346</v>
      </c>
      <c r="C31" s="212">
        <v>20</v>
      </c>
      <c r="D31" s="162">
        <v>141</v>
      </c>
      <c r="E31" s="213" t="s">
        <v>6</v>
      </c>
      <c r="F31" s="164">
        <v>2.54</v>
      </c>
      <c r="G31" s="165">
        <f t="shared" si="1"/>
        <v>358.14</v>
      </c>
      <c r="H31" s="269"/>
      <c r="I31" s="1016"/>
      <c r="J31" s="166" t="s">
        <v>155</v>
      </c>
      <c r="K31" s="1019" t="s">
        <v>176</v>
      </c>
      <c r="L31" s="39"/>
    </row>
    <row r="32" spans="1:12" x14ac:dyDescent="0.2">
      <c r="A32" s="116"/>
      <c r="B32" s="160" t="s">
        <v>347</v>
      </c>
      <c r="C32" s="212">
        <v>20</v>
      </c>
      <c r="D32" s="162">
        <v>11</v>
      </c>
      <c r="E32" s="213" t="s">
        <v>6</v>
      </c>
      <c r="F32" s="164">
        <v>2.54</v>
      </c>
      <c r="G32" s="165">
        <f t="shared" si="1"/>
        <v>27.94</v>
      </c>
      <c r="H32" s="165"/>
      <c r="I32" s="1016"/>
      <c r="J32" s="166" t="s">
        <v>155</v>
      </c>
      <c r="K32" s="1019"/>
      <c r="L32" s="39"/>
    </row>
    <row r="33" spans="1:12" x14ac:dyDescent="0.2">
      <c r="A33" s="116"/>
      <c r="B33" s="167" t="s">
        <v>348</v>
      </c>
      <c r="C33" s="168">
        <v>20</v>
      </c>
      <c r="D33" s="169">
        <v>7</v>
      </c>
      <c r="E33" s="214" t="s">
        <v>6</v>
      </c>
      <c r="F33" s="171">
        <v>2.54</v>
      </c>
      <c r="G33" s="172">
        <f t="shared" si="1"/>
        <v>17.78</v>
      </c>
      <c r="H33" s="165"/>
      <c r="I33" s="1016"/>
      <c r="J33" s="173" t="s">
        <v>155</v>
      </c>
      <c r="K33" s="1020"/>
      <c r="L33" s="39"/>
    </row>
    <row r="34" spans="1:12" x14ac:dyDescent="0.2">
      <c r="A34" s="116"/>
      <c r="B34" s="198" t="s">
        <v>349</v>
      </c>
      <c r="C34" s="199">
        <v>20</v>
      </c>
      <c r="D34" s="200">
        <v>90</v>
      </c>
      <c r="E34" s="201" t="s">
        <v>6</v>
      </c>
      <c r="F34" s="202">
        <v>2.54</v>
      </c>
      <c r="G34" s="203">
        <f t="shared" si="1"/>
        <v>228.6</v>
      </c>
      <c r="H34" s="321">
        <v>228.6</v>
      </c>
      <c r="I34" s="1016"/>
      <c r="J34" s="194" t="s">
        <v>155</v>
      </c>
      <c r="K34" s="195"/>
      <c r="L34" s="39" t="s">
        <v>587</v>
      </c>
    </row>
    <row r="35" spans="1:12" x14ac:dyDescent="0.2">
      <c r="A35" s="116"/>
      <c r="B35" s="198" t="s">
        <v>350</v>
      </c>
      <c r="C35" s="199">
        <v>20</v>
      </c>
      <c r="D35" s="200">
        <v>8</v>
      </c>
      <c r="E35" s="201" t="s">
        <v>6</v>
      </c>
      <c r="F35" s="202">
        <v>2.54</v>
      </c>
      <c r="G35" s="203">
        <f t="shared" si="1"/>
        <v>20.32</v>
      </c>
      <c r="H35" s="203">
        <v>20.32</v>
      </c>
      <c r="I35" s="1016"/>
      <c r="J35" s="194" t="s">
        <v>155</v>
      </c>
      <c r="K35" s="195"/>
      <c r="L35" s="39" t="s">
        <v>587</v>
      </c>
    </row>
    <row r="36" spans="1:12" x14ac:dyDescent="0.2">
      <c r="A36" s="116"/>
      <c r="B36" s="204" t="s">
        <v>351</v>
      </c>
      <c r="C36" s="205">
        <v>20</v>
      </c>
      <c r="D36" s="206">
        <v>127</v>
      </c>
      <c r="E36" s="207" t="s">
        <v>6</v>
      </c>
      <c r="F36" s="208">
        <v>2.54</v>
      </c>
      <c r="G36" s="209">
        <f t="shared" si="1"/>
        <v>322.58</v>
      </c>
      <c r="H36" s="209">
        <v>322.58</v>
      </c>
      <c r="I36" s="1017"/>
      <c r="J36" s="196" t="s">
        <v>155</v>
      </c>
      <c r="K36" s="197"/>
      <c r="L36" s="39" t="s">
        <v>587</v>
      </c>
    </row>
    <row r="37" spans="1:12" ht="12.75" customHeight="1" x14ac:dyDescent="0.2">
      <c r="A37" s="116"/>
      <c r="B37" s="151" t="s">
        <v>413</v>
      </c>
      <c r="C37" s="183">
        <v>20</v>
      </c>
      <c r="D37" s="153">
        <v>570</v>
      </c>
      <c r="E37" s="184" t="s">
        <v>4</v>
      </c>
      <c r="F37" s="155">
        <v>4</v>
      </c>
      <c r="G37" s="156">
        <f t="shared" si="1"/>
        <v>2280</v>
      </c>
      <c r="H37" s="269"/>
      <c r="I37" s="992" t="s">
        <v>423</v>
      </c>
      <c r="J37" s="158" t="s">
        <v>201</v>
      </c>
      <c r="K37" s="185"/>
      <c r="L37" s="39"/>
    </row>
    <row r="38" spans="1:12" x14ac:dyDescent="0.2">
      <c r="A38" s="116"/>
      <c r="B38" s="151" t="s">
        <v>414</v>
      </c>
      <c r="C38" s="183" t="s">
        <v>529</v>
      </c>
      <c r="D38" s="153">
        <v>140</v>
      </c>
      <c r="E38" s="184" t="s">
        <v>4</v>
      </c>
      <c r="F38" s="155">
        <v>4</v>
      </c>
      <c r="G38" s="156">
        <f t="shared" si="1"/>
        <v>560</v>
      </c>
      <c r="H38" s="156"/>
      <c r="I38" s="1047"/>
      <c r="J38" s="158" t="s">
        <v>201</v>
      </c>
      <c r="K38" s="223"/>
      <c r="L38" s="39"/>
    </row>
    <row r="39" spans="1:12" x14ac:dyDescent="0.2">
      <c r="A39" s="118"/>
      <c r="B39" s="226" t="s">
        <v>416</v>
      </c>
      <c r="C39" s="227">
        <v>20</v>
      </c>
      <c r="D39" s="228">
        <v>373</v>
      </c>
      <c r="E39" s="229" t="s">
        <v>4</v>
      </c>
      <c r="F39" s="230">
        <v>4</v>
      </c>
      <c r="G39" s="231">
        <f t="shared" ref="G39:G41" si="2">D39*F39</f>
        <v>1492</v>
      </c>
      <c r="H39" s="231"/>
      <c r="I39" s="1047"/>
      <c r="J39" s="224" t="s">
        <v>201</v>
      </c>
      <c r="K39" s="225"/>
      <c r="L39" s="39"/>
    </row>
    <row r="40" spans="1:12" x14ac:dyDescent="0.2">
      <c r="A40" s="116"/>
      <c r="B40" s="226" t="s">
        <v>420</v>
      </c>
      <c r="C40" s="227" t="s">
        <v>537</v>
      </c>
      <c r="D40" s="228">
        <v>95</v>
      </c>
      <c r="E40" s="229" t="s">
        <v>50</v>
      </c>
      <c r="F40" s="230">
        <v>1</v>
      </c>
      <c r="G40" s="231">
        <f t="shared" si="2"/>
        <v>95</v>
      </c>
      <c r="H40" s="231"/>
      <c r="I40" s="1047"/>
      <c r="J40" s="224" t="s">
        <v>201</v>
      </c>
      <c r="K40" s="225"/>
      <c r="L40" s="39"/>
    </row>
    <row r="41" spans="1:12" x14ac:dyDescent="0.2">
      <c r="A41" s="116"/>
      <c r="B41" s="226" t="s">
        <v>421</v>
      </c>
      <c r="C41" s="227" t="s">
        <v>522</v>
      </c>
      <c r="D41" s="228">
        <v>1450</v>
      </c>
      <c r="E41" s="229" t="s">
        <v>6</v>
      </c>
      <c r="F41" s="230">
        <v>1</v>
      </c>
      <c r="G41" s="231">
        <f t="shared" si="2"/>
        <v>1450</v>
      </c>
      <c r="H41" s="231"/>
      <c r="I41" s="1047"/>
      <c r="J41" s="224" t="s">
        <v>201</v>
      </c>
      <c r="K41" s="225"/>
      <c r="L41" s="39"/>
    </row>
    <row r="42" spans="1:12" x14ac:dyDescent="0.2">
      <c r="A42" s="116"/>
      <c r="B42" s="226" t="s">
        <v>422</v>
      </c>
      <c r="C42" s="227" t="s">
        <v>554</v>
      </c>
      <c r="D42" s="228">
        <v>3272</v>
      </c>
      <c r="E42" s="229" t="s">
        <v>4</v>
      </c>
      <c r="F42" s="230">
        <v>4</v>
      </c>
      <c r="G42" s="231">
        <f t="shared" ref="G42:G52" si="3">D42*F42</f>
        <v>13088</v>
      </c>
      <c r="H42" s="231"/>
      <c r="I42" s="1047"/>
      <c r="J42" s="224" t="s">
        <v>201</v>
      </c>
      <c r="K42" s="225"/>
      <c r="L42" s="39"/>
    </row>
    <row r="43" spans="1:12" x14ac:dyDescent="0.2">
      <c r="A43" s="116"/>
      <c r="B43" s="226" t="s">
        <v>433</v>
      </c>
      <c r="C43" s="227" t="s">
        <v>555</v>
      </c>
      <c r="D43" s="228">
        <v>1105</v>
      </c>
      <c r="E43" s="229" t="s">
        <v>6</v>
      </c>
      <c r="F43" s="230">
        <v>1</v>
      </c>
      <c r="G43" s="231">
        <f t="shared" si="3"/>
        <v>1105</v>
      </c>
      <c r="H43" s="231"/>
      <c r="I43" s="1047"/>
      <c r="J43" s="224" t="s">
        <v>201</v>
      </c>
      <c r="K43" s="225"/>
      <c r="L43" s="39"/>
    </row>
    <row r="44" spans="1:12" x14ac:dyDescent="0.2">
      <c r="A44" s="118"/>
      <c r="B44" s="174" t="s">
        <v>434</v>
      </c>
      <c r="C44" s="175" t="s">
        <v>556</v>
      </c>
      <c r="D44" s="176">
        <v>20</v>
      </c>
      <c r="E44" s="177" t="s">
        <v>6</v>
      </c>
      <c r="F44" s="178">
        <v>1</v>
      </c>
      <c r="G44" s="179">
        <f t="shared" si="3"/>
        <v>20</v>
      </c>
      <c r="H44" s="231"/>
      <c r="I44" s="1047"/>
      <c r="J44" s="181" t="s">
        <v>201</v>
      </c>
      <c r="K44" s="182"/>
      <c r="L44" s="39"/>
    </row>
    <row r="45" spans="1:12" x14ac:dyDescent="0.2">
      <c r="A45" s="118"/>
      <c r="B45" s="226" t="s">
        <v>417</v>
      </c>
      <c r="C45" s="227">
        <v>20</v>
      </c>
      <c r="D45" s="228">
        <v>534</v>
      </c>
      <c r="E45" s="229" t="s">
        <v>4</v>
      </c>
      <c r="F45" s="230">
        <v>4</v>
      </c>
      <c r="G45" s="231">
        <f t="shared" si="3"/>
        <v>2136</v>
      </c>
      <c r="H45" s="257"/>
      <c r="I45" s="1047"/>
      <c r="J45" s="224" t="s">
        <v>201</v>
      </c>
      <c r="K45" s="225"/>
      <c r="L45" s="39"/>
    </row>
    <row r="46" spans="1:12" x14ac:dyDescent="0.2">
      <c r="A46" s="116"/>
      <c r="B46" s="226" t="s">
        <v>418</v>
      </c>
      <c r="C46" s="227" t="s">
        <v>557</v>
      </c>
      <c r="D46" s="228">
        <v>1706</v>
      </c>
      <c r="E46" s="229" t="s">
        <v>6</v>
      </c>
      <c r="F46" s="230">
        <v>1</v>
      </c>
      <c r="G46" s="231">
        <f t="shared" si="3"/>
        <v>1706</v>
      </c>
      <c r="H46" s="231"/>
      <c r="I46" s="1047"/>
      <c r="J46" s="224" t="s">
        <v>201</v>
      </c>
      <c r="K46" s="225"/>
      <c r="L46" s="39"/>
    </row>
    <row r="47" spans="1:12" x14ac:dyDescent="0.2">
      <c r="A47" s="116"/>
      <c r="B47" s="226" t="s">
        <v>419</v>
      </c>
      <c r="C47" s="227" t="s">
        <v>558</v>
      </c>
      <c r="D47" s="228">
        <v>1133</v>
      </c>
      <c r="E47" s="229" t="s">
        <v>4</v>
      </c>
      <c r="F47" s="230">
        <v>4</v>
      </c>
      <c r="G47" s="231">
        <f t="shared" si="3"/>
        <v>4532</v>
      </c>
      <c r="H47" s="231"/>
      <c r="I47" s="1047"/>
      <c r="J47" s="224" t="s">
        <v>201</v>
      </c>
      <c r="K47" s="225"/>
      <c r="L47" s="39"/>
    </row>
    <row r="48" spans="1:12" x14ac:dyDescent="0.2">
      <c r="A48" s="116"/>
      <c r="B48" s="226" t="s">
        <v>288</v>
      </c>
      <c r="C48" s="227" t="s">
        <v>557</v>
      </c>
      <c r="D48" s="228">
        <v>900</v>
      </c>
      <c r="E48" s="229" t="s">
        <v>4</v>
      </c>
      <c r="F48" s="230">
        <v>4</v>
      </c>
      <c r="G48" s="231">
        <f t="shared" si="3"/>
        <v>3600</v>
      </c>
      <c r="H48" s="231"/>
      <c r="I48" s="1047"/>
      <c r="J48" s="224" t="s">
        <v>201</v>
      </c>
      <c r="K48" s="225"/>
      <c r="L48" s="39"/>
    </row>
    <row r="49" spans="1:12" x14ac:dyDescent="0.2">
      <c r="A49" s="116"/>
      <c r="B49" s="174" t="s">
        <v>415</v>
      </c>
      <c r="C49" s="175">
        <v>10</v>
      </c>
      <c r="D49" s="176">
        <v>114</v>
      </c>
      <c r="E49" s="177" t="s">
        <v>4</v>
      </c>
      <c r="F49" s="178">
        <v>4</v>
      </c>
      <c r="G49" s="179">
        <f t="shared" si="3"/>
        <v>456</v>
      </c>
      <c r="H49" s="179"/>
      <c r="I49" s="993"/>
      <c r="J49" s="181" t="s">
        <v>201</v>
      </c>
      <c r="K49" s="182"/>
      <c r="L49" s="39"/>
    </row>
    <row r="50" spans="1:12" ht="38.25" x14ac:dyDescent="0.2">
      <c r="A50" s="116"/>
      <c r="B50" s="151" t="s">
        <v>486</v>
      </c>
      <c r="C50" s="183" t="s">
        <v>531</v>
      </c>
      <c r="D50" s="153">
        <v>3432</v>
      </c>
      <c r="E50" s="184" t="s">
        <v>46</v>
      </c>
      <c r="F50" s="155">
        <v>0.73</v>
      </c>
      <c r="G50" s="156">
        <f t="shared" si="3"/>
        <v>2505.36</v>
      </c>
      <c r="H50" s="156"/>
      <c r="I50" s="232" t="s">
        <v>487</v>
      </c>
      <c r="J50" s="158" t="s">
        <v>155</v>
      </c>
      <c r="K50" s="185"/>
      <c r="L50" s="39"/>
    </row>
    <row r="51" spans="1:12" x14ac:dyDescent="0.2">
      <c r="A51" s="116"/>
      <c r="B51" s="186" t="s">
        <v>505</v>
      </c>
      <c r="C51" s="187" t="s">
        <v>529</v>
      </c>
      <c r="D51" s="188">
        <v>763</v>
      </c>
      <c r="E51" s="189" t="s">
        <v>355</v>
      </c>
      <c r="F51" s="190">
        <v>1</v>
      </c>
      <c r="G51" s="191">
        <f t="shared" si="3"/>
        <v>763</v>
      </c>
      <c r="H51" s="191">
        <v>397</v>
      </c>
      <c r="I51" s="1021" t="s">
        <v>559</v>
      </c>
      <c r="J51" s="192" t="s">
        <v>201</v>
      </c>
      <c r="K51" s="193"/>
      <c r="L51" s="39" t="s">
        <v>586</v>
      </c>
    </row>
    <row r="52" spans="1:12" ht="13.5" thickBot="1" x14ac:dyDescent="0.25">
      <c r="A52" s="119"/>
      <c r="B52" s="233" t="s">
        <v>506</v>
      </c>
      <c r="C52" s="234" t="s">
        <v>529</v>
      </c>
      <c r="D52" s="235">
        <v>995</v>
      </c>
      <c r="E52" s="236" t="s">
        <v>355</v>
      </c>
      <c r="F52" s="237">
        <v>1</v>
      </c>
      <c r="G52" s="238">
        <f t="shared" si="3"/>
        <v>995</v>
      </c>
      <c r="H52" s="238">
        <v>129</v>
      </c>
      <c r="I52" s="1022"/>
      <c r="J52" s="239" t="s">
        <v>201</v>
      </c>
      <c r="K52" s="240"/>
      <c r="L52" s="39" t="s">
        <v>586</v>
      </c>
    </row>
    <row r="53" spans="1:12" ht="25.5" x14ac:dyDescent="0.2">
      <c r="A53" s="120" t="s">
        <v>21</v>
      </c>
      <c r="B53" s="241" t="s">
        <v>383</v>
      </c>
      <c r="C53" s="242">
        <v>50</v>
      </c>
      <c r="D53" s="200">
        <v>7</v>
      </c>
      <c r="E53" s="243" t="s">
        <v>4</v>
      </c>
      <c r="F53" s="202">
        <v>7.35</v>
      </c>
      <c r="G53" s="203">
        <f>D53*F53</f>
        <v>51.449999999999996</v>
      </c>
      <c r="H53" s="203">
        <v>51.45</v>
      </c>
      <c r="I53" s="1039" t="s">
        <v>393</v>
      </c>
      <c r="J53" s="194" t="s">
        <v>155</v>
      </c>
      <c r="K53" s="1066" t="s">
        <v>382</v>
      </c>
      <c r="L53" s="39" t="s">
        <v>587</v>
      </c>
    </row>
    <row r="54" spans="1:12" x14ac:dyDescent="0.2">
      <c r="A54" s="121"/>
      <c r="B54" s="204" t="s">
        <v>381</v>
      </c>
      <c r="C54" s="205">
        <v>50</v>
      </c>
      <c r="D54" s="206">
        <v>50</v>
      </c>
      <c r="E54" s="244" t="s">
        <v>4</v>
      </c>
      <c r="F54" s="208">
        <v>7.35</v>
      </c>
      <c r="G54" s="209">
        <f>D54*F54</f>
        <v>367.5</v>
      </c>
      <c r="H54" s="209">
        <v>367.5</v>
      </c>
      <c r="I54" s="1040"/>
      <c r="J54" s="245" t="s">
        <v>155</v>
      </c>
      <c r="K54" s="989"/>
      <c r="L54" s="39" t="s">
        <v>587</v>
      </c>
    </row>
    <row r="55" spans="1:12" x14ac:dyDescent="0.2">
      <c r="A55" s="121"/>
      <c r="B55" s="248" t="s">
        <v>177</v>
      </c>
      <c r="C55" s="161">
        <v>50</v>
      </c>
      <c r="D55" s="249">
        <v>65</v>
      </c>
      <c r="E55" s="163" t="s">
        <v>46</v>
      </c>
      <c r="F55" s="164">
        <v>7.35</v>
      </c>
      <c r="G55" s="165">
        <f t="shared" ref="G55:G85" si="4">D55*F55</f>
        <v>477.75</v>
      </c>
      <c r="H55" s="165"/>
      <c r="I55" s="1065" t="s">
        <v>178</v>
      </c>
      <c r="J55" s="246" t="s">
        <v>155</v>
      </c>
      <c r="K55" s="1030" t="s">
        <v>179</v>
      </c>
      <c r="L55" s="39"/>
    </row>
    <row r="56" spans="1:12" x14ac:dyDescent="0.2">
      <c r="A56" s="121"/>
      <c r="B56" s="160" t="s">
        <v>180</v>
      </c>
      <c r="C56" s="161">
        <v>50</v>
      </c>
      <c r="D56" s="249">
        <v>63</v>
      </c>
      <c r="E56" s="163" t="s">
        <v>5</v>
      </c>
      <c r="F56" s="164">
        <v>21.4</v>
      </c>
      <c r="G56" s="165">
        <f t="shared" si="4"/>
        <v>1348.1999999999998</v>
      </c>
      <c r="H56" s="165"/>
      <c r="I56" s="1025"/>
      <c r="J56" s="246" t="s">
        <v>155</v>
      </c>
      <c r="K56" s="1023"/>
      <c r="L56" s="39"/>
    </row>
    <row r="57" spans="1:12" x14ac:dyDescent="0.2">
      <c r="A57" s="121"/>
      <c r="B57" s="167" t="s">
        <v>181</v>
      </c>
      <c r="C57" s="168" t="s">
        <v>553</v>
      </c>
      <c r="D57" s="250">
        <v>229</v>
      </c>
      <c r="E57" s="170" t="s">
        <v>6</v>
      </c>
      <c r="F57" s="171">
        <v>2.54</v>
      </c>
      <c r="G57" s="172">
        <f t="shared" si="4"/>
        <v>581.66</v>
      </c>
      <c r="H57" s="165"/>
      <c r="I57" s="1025"/>
      <c r="J57" s="247" t="s">
        <v>155</v>
      </c>
      <c r="K57" s="1024"/>
      <c r="L57" s="39"/>
    </row>
    <row r="58" spans="1:12" ht="20.25" customHeight="1" x14ac:dyDescent="0.2">
      <c r="A58" s="121"/>
      <c r="B58" s="160" t="s">
        <v>182</v>
      </c>
      <c r="C58" s="161">
        <v>20</v>
      </c>
      <c r="D58" s="249">
        <v>1044</v>
      </c>
      <c r="E58" s="163" t="s">
        <v>6</v>
      </c>
      <c r="F58" s="164">
        <v>2.54</v>
      </c>
      <c r="G58" s="165">
        <f t="shared" si="4"/>
        <v>2651.76</v>
      </c>
      <c r="H58" s="269"/>
      <c r="I58" s="1025"/>
      <c r="J58" s="246" t="s">
        <v>155</v>
      </c>
      <c r="K58" s="1023" t="s">
        <v>183</v>
      </c>
      <c r="L58" s="39"/>
    </row>
    <row r="59" spans="1:12" x14ac:dyDescent="0.2">
      <c r="A59" s="121"/>
      <c r="B59" s="160" t="s">
        <v>184</v>
      </c>
      <c r="C59" s="212" t="s">
        <v>553</v>
      </c>
      <c r="D59" s="249">
        <v>754</v>
      </c>
      <c r="E59" s="163" t="s">
        <v>6</v>
      </c>
      <c r="F59" s="164">
        <v>2.54</v>
      </c>
      <c r="G59" s="165">
        <f t="shared" si="4"/>
        <v>1915.16</v>
      </c>
      <c r="H59" s="165"/>
      <c r="I59" s="1025"/>
      <c r="J59" s="246" t="s">
        <v>155</v>
      </c>
      <c r="K59" s="1023"/>
      <c r="L59" s="39"/>
    </row>
    <row r="60" spans="1:12" x14ac:dyDescent="0.2">
      <c r="A60" s="121"/>
      <c r="B60" s="160" t="s">
        <v>185</v>
      </c>
      <c r="C60" s="212" t="s">
        <v>553</v>
      </c>
      <c r="D60" s="249">
        <v>412</v>
      </c>
      <c r="E60" s="163" t="s">
        <v>6</v>
      </c>
      <c r="F60" s="164">
        <v>2.54</v>
      </c>
      <c r="G60" s="165">
        <f t="shared" si="4"/>
        <v>1046.48</v>
      </c>
      <c r="H60" s="165"/>
      <c r="I60" s="1025"/>
      <c r="J60" s="246" t="s">
        <v>155</v>
      </c>
      <c r="K60" s="1023"/>
      <c r="L60" s="39"/>
    </row>
    <row r="61" spans="1:12" x14ac:dyDescent="0.2">
      <c r="A61" s="122"/>
      <c r="B61" s="160" t="s">
        <v>186</v>
      </c>
      <c r="C61" s="212" t="s">
        <v>560</v>
      </c>
      <c r="D61" s="249">
        <v>2121</v>
      </c>
      <c r="E61" s="163" t="s">
        <v>6</v>
      </c>
      <c r="F61" s="164">
        <v>2.54</v>
      </c>
      <c r="G61" s="165">
        <f t="shared" si="4"/>
        <v>5387.34</v>
      </c>
      <c r="H61" s="165"/>
      <c r="I61" s="1025"/>
      <c r="J61" s="246" t="s">
        <v>155</v>
      </c>
      <c r="K61" s="1023"/>
      <c r="L61" s="39"/>
    </row>
    <row r="62" spans="1:12" x14ac:dyDescent="0.2">
      <c r="A62" s="121"/>
      <c r="B62" s="160" t="s">
        <v>187</v>
      </c>
      <c r="C62" s="212">
        <v>20</v>
      </c>
      <c r="D62" s="249">
        <v>3</v>
      </c>
      <c r="E62" s="163" t="s">
        <v>6</v>
      </c>
      <c r="F62" s="164">
        <v>2.54</v>
      </c>
      <c r="G62" s="165">
        <f t="shared" si="4"/>
        <v>7.62</v>
      </c>
      <c r="H62" s="165"/>
      <c r="I62" s="1025"/>
      <c r="J62" s="246" t="s">
        <v>155</v>
      </c>
      <c r="K62" s="1023"/>
      <c r="L62" s="39"/>
    </row>
    <row r="63" spans="1:12" x14ac:dyDescent="0.2">
      <c r="A63" s="121"/>
      <c r="B63" s="160" t="s">
        <v>188</v>
      </c>
      <c r="C63" s="212">
        <v>50</v>
      </c>
      <c r="D63" s="249">
        <v>45</v>
      </c>
      <c r="E63" s="163" t="s">
        <v>6</v>
      </c>
      <c r="F63" s="164">
        <v>2.54</v>
      </c>
      <c r="G63" s="165">
        <f t="shared" si="4"/>
        <v>114.3</v>
      </c>
      <c r="H63" s="165"/>
      <c r="I63" s="1025"/>
      <c r="J63" s="246" t="s">
        <v>155</v>
      </c>
      <c r="K63" s="1023"/>
      <c r="L63" s="39"/>
    </row>
    <row r="64" spans="1:12" x14ac:dyDescent="0.2">
      <c r="A64" s="121"/>
      <c r="B64" s="160" t="s">
        <v>189</v>
      </c>
      <c r="C64" s="212">
        <v>20</v>
      </c>
      <c r="D64" s="249">
        <v>21</v>
      </c>
      <c r="E64" s="163" t="s">
        <v>4</v>
      </c>
      <c r="F64" s="164">
        <v>2.54</v>
      </c>
      <c r="G64" s="165">
        <f t="shared" si="4"/>
        <v>53.34</v>
      </c>
      <c r="H64" s="165"/>
      <c r="I64" s="1025"/>
      <c r="J64" s="246" t="s">
        <v>155</v>
      </c>
      <c r="K64" s="1023"/>
      <c r="L64" s="39"/>
    </row>
    <row r="65" spans="1:12" x14ac:dyDescent="0.2">
      <c r="A65" s="121"/>
      <c r="B65" s="160" t="s">
        <v>190</v>
      </c>
      <c r="C65" s="212" t="s">
        <v>553</v>
      </c>
      <c r="D65" s="249">
        <v>3063</v>
      </c>
      <c r="E65" s="163" t="s">
        <v>6</v>
      </c>
      <c r="F65" s="164">
        <v>2.54</v>
      </c>
      <c r="G65" s="165">
        <f t="shared" si="4"/>
        <v>7780.02</v>
      </c>
      <c r="H65" s="165"/>
      <c r="I65" s="1025"/>
      <c r="J65" s="246" t="s">
        <v>155</v>
      </c>
      <c r="K65" s="1023"/>
      <c r="L65" s="39"/>
    </row>
    <row r="66" spans="1:12" x14ac:dyDescent="0.2">
      <c r="A66" s="121"/>
      <c r="B66" s="160" t="s">
        <v>191</v>
      </c>
      <c r="C66" s="212" t="s">
        <v>553</v>
      </c>
      <c r="D66" s="249">
        <v>735</v>
      </c>
      <c r="E66" s="163" t="s">
        <v>6</v>
      </c>
      <c r="F66" s="164">
        <v>2.54</v>
      </c>
      <c r="G66" s="165">
        <f t="shared" si="4"/>
        <v>1866.9</v>
      </c>
      <c r="H66" s="165"/>
      <c r="I66" s="1025"/>
      <c r="J66" s="246" t="s">
        <v>155</v>
      </c>
      <c r="K66" s="1023"/>
      <c r="L66" s="39"/>
    </row>
    <row r="67" spans="1:12" x14ac:dyDescent="0.2">
      <c r="A67" s="121"/>
      <c r="B67" s="160" t="s">
        <v>192</v>
      </c>
      <c r="C67" s="212" t="s">
        <v>553</v>
      </c>
      <c r="D67" s="249">
        <v>85</v>
      </c>
      <c r="E67" s="163" t="s">
        <v>6</v>
      </c>
      <c r="F67" s="164">
        <v>2.54</v>
      </c>
      <c r="G67" s="165">
        <f t="shared" si="4"/>
        <v>215.9</v>
      </c>
      <c r="H67" s="165"/>
      <c r="I67" s="1025"/>
      <c r="J67" s="246" t="s">
        <v>155</v>
      </c>
      <c r="K67" s="1023"/>
      <c r="L67" s="39"/>
    </row>
    <row r="68" spans="1:12" x14ac:dyDescent="0.2">
      <c r="A68" s="121"/>
      <c r="B68" s="167" t="s">
        <v>193</v>
      </c>
      <c r="C68" s="168">
        <v>50</v>
      </c>
      <c r="D68" s="250">
        <v>57</v>
      </c>
      <c r="E68" s="170" t="s">
        <v>6</v>
      </c>
      <c r="F68" s="171">
        <v>2.54</v>
      </c>
      <c r="G68" s="172">
        <f t="shared" si="4"/>
        <v>144.78</v>
      </c>
      <c r="H68" s="172"/>
      <c r="I68" s="1026"/>
      <c r="J68" s="247" t="s">
        <v>155</v>
      </c>
      <c r="K68" s="1024"/>
      <c r="L68" s="39"/>
    </row>
    <row r="69" spans="1:12" ht="38.25" x14ac:dyDescent="0.2">
      <c r="A69" s="122"/>
      <c r="B69" s="174" t="s">
        <v>194</v>
      </c>
      <c r="C69" s="251">
        <v>90</v>
      </c>
      <c r="D69" s="252">
        <v>80</v>
      </c>
      <c r="E69" s="253" t="s">
        <v>5</v>
      </c>
      <c r="F69" s="178">
        <v>21.4</v>
      </c>
      <c r="G69" s="179">
        <f t="shared" si="4"/>
        <v>1712</v>
      </c>
      <c r="H69" s="179"/>
      <c r="I69" s="254" t="s">
        <v>195</v>
      </c>
      <c r="J69" s="255" t="s">
        <v>155</v>
      </c>
      <c r="K69" s="256"/>
      <c r="L69" s="39"/>
    </row>
    <row r="70" spans="1:12" ht="18.75" customHeight="1" x14ac:dyDescent="0.2">
      <c r="A70" s="122"/>
      <c r="B70" s="160" t="s">
        <v>196</v>
      </c>
      <c r="C70" s="161">
        <v>90</v>
      </c>
      <c r="D70" s="249">
        <v>519</v>
      </c>
      <c r="E70" s="163" t="s">
        <v>5</v>
      </c>
      <c r="F70" s="164">
        <v>20.13</v>
      </c>
      <c r="G70" s="165">
        <f t="shared" si="4"/>
        <v>10447.469999999999</v>
      </c>
      <c r="H70" s="165"/>
      <c r="I70" s="1025" t="s">
        <v>197</v>
      </c>
      <c r="J70" s="246" t="s">
        <v>155</v>
      </c>
      <c r="K70" s="1023"/>
      <c r="L70" s="39"/>
    </row>
    <row r="71" spans="1:12" ht="18.75" customHeight="1" x14ac:dyDescent="0.2">
      <c r="A71" s="122"/>
      <c r="B71" s="167" t="s">
        <v>198</v>
      </c>
      <c r="C71" s="258">
        <v>90</v>
      </c>
      <c r="D71" s="250">
        <v>66</v>
      </c>
      <c r="E71" s="170" t="s">
        <v>5</v>
      </c>
      <c r="F71" s="171">
        <v>20.13</v>
      </c>
      <c r="G71" s="172">
        <f t="shared" si="4"/>
        <v>1328.58</v>
      </c>
      <c r="H71" s="172"/>
      <c r="I71" s="1026"/>
      <c r="J71" s="247" t="s">
        <v>155</v>
      </c>
      <c r="K71" s="1024"/>
      <c r="L71" s="39"/>
    </row>
    <row r="72" spans="1:12" ht="38.25" x14ac:dyDescent="0.2">
      <c r="A72" s="122"/>
      <c r="B72" s="226" t="s">
        <v>199</v>
      </c>
      <c r="C72" s="259">
        <v>90</v>
      </c>
      <c r="D72" s="260">
        <v>55</v>
      </c>
      <c r="E72" s="261" t="s">
        <v>5</v>
      </c>
      <c r="F72" s="230">
        <v>20.13</v>
      </c>
      <c r="G72" s="231">
        <f t="shared" si="4"/>
        <v>1107.1499999999999</v>
      </c>
      <c r="H72" s="231"/>
      <c r="I72" s="262" t="s">
        <v>195</v>
      </c>
      <c r="J72" s="263" t="s">
        <v>155</v>
      </c>
      <c r="K72" s="264"/>
      <c r="L72" s="39"/>
    </row>
    <row r="73" spans="1:12" ht="25.5" x14ac:dyDescent="0.2">
      <c r="A73" s="122"/>
      <c r="B73" s="248" t="s">
        <v>377</v>
      </c>
      <c r="C73" s="265">
        <v>90</v>
      </c>
      <c r="D73" s="266">
        <v>96</v>
      </c>
      <c r="E73" s="267" t="s">
        <v>64</v>
      </c>
      <c r="F73" s="268">
        <v>24.58</v>
      </c>
      <c r="G73" s="269">
        <f>D73*F73</f>
        <v>2359.6799999999998</v>
      </c>
      <c r="H73" s="269"/>
      <c r="I73" s="270" t="s">
        <v>394</v>
      </c>
      <c r="J73" s="271" t="s">
        <v>155</v>
      </c>
      <c r="K73" s="1030" t="s">
        <v>395</v>
      </c>
      <c r="L73" s="39"/>
    </row>
    <row r="74" spans="1:12" x14ac:dyDescent="0.2">
      <c r="A74" s="122"/>
      <c r="B74" s="226" t="s">
        <v>494</v>
      </c>
      <c r="C74" s="227">
        <v>10</v>
      </c>
      <c r="D74" s="260">
        <v>8</v>
      </c>
      <c r="E74" s="261" t="s">
        <v>4</v>
      </c>
      <c r="F74" s="230">
        <v>7.35</v>
      </c>
      <c r="G74" s="231">
        <f>D74*F74</f>
        <v>58.8</v>
      </c>
      <c r="H74" s="231"/>
      <c r="I74" s="1027" t="s">
        <v>497</v>
      </c>
      <c r="J74" s="263" t="s">
        <v>155</v>
      </c>
      <c r="K74" s="1023"/>
      <c r="L74" s="39"/>
    </row>
    <row r="75" spans="1:12" x14ac:dyDescent="0.2">
      <c r="A75" s="122"/>
      <c r="B75" s="226" t="s">
        <v>495</v>
      </c>
      <c r="C75" s="227" t="s">
        <v>525</v>
      </c>
      <c r="D75" s="260">
        <v>59</v>
      </c>
      <c r="E75" s="261" t="s">
        <v>4</v>
      </c>
      <c r="F75" s="230">
        <v>7.35</v>
      </c>
      <c r="G75" s="231">
        <f>D75*F75</f>
        <v>433.65</v>
      </c>
      <c r="H75" s="231"/>
      <c r="I75" s="1028"/>
      <c r="J75" s="263" t="s">
        <v>155</v>
      </c>
      <c r="K75" s="1023"/>
      <c r="L75" s="39"/>
    </row>
    <row r="76" spans="1:12" x14ac:dyDescent="0.2">
      <c r="A76" s="122"/>
      <c r="B76" s="174" t="s">
        <v>496</v>
      </c>
      <c r="C76" s="175">
        <v>10</v>
      </c>
      <c r="D76" s="252">
        <v>24</v>
      </c>
      <c r="E76" s="253" t="s">
        <v>4</v>
      </c>
      <c r="F76" s="178">
        <v>7.35</v>
      </c>
      <c r="G76" s="179">
        <f>D76*F76</f>
        <v>176.39999999999998</v>
      </c>
      <c r="H76" s="179"/>
      <c r="I76" s="1029"/>
      <c r="J76" s="255" t="s">
        <v>155</v>
      </c>
      <c r="K76" s="1024"/>
      <c r="L76" s="39"/>
    </row>
    <row r="77" spans="1:12" ht="25.5" x14ac:dyDescent="0.2">
      <c r="A77" s="122"/>
      <c r="B77" s="272" t="s">
        <v>202</v>
      </c>
      <c r="C77" s="273">
        <v>90</v>
      </c>
      <c r="D77" s="274">
        <v>40</v>
      </c>
      <c r="E77" s="275" t="s">
        <v>5</v>
      </c>
      <c r="F77" s="276">
        <v>21.4</v>
      </c>
      <c r="G77" s="277">
        <v>856</v>
      </c>
      <c r="H77" s="277"/>
      <c r="I77" s="278" t="s">
        <v>203</v>
      </c>
      <c r="J77" s="279" t="s">
        <v>155</v>
      </c>
      <c r="K77" s="280"/>
      <c r="L77" s="39"/>
    </row>
    <row r="78" spans="1:12" x14ac:dyDescent="0.2">
      <c r="A78" s="122"/>
      <c r="B78" s="226" t="s">
        <v>204</v>
      </c>
      <c r="C78" s="227" t="s">
        <v>553</v>
      </c>
      <c r="D78" s="260">
        <v>1251</v>
      </c>
      <c r="E78" s="261" t="s">
        <v>46</v>
      </c>
      <c r="F78" s="230">
        <v>5.3</v>
      </c>
      <c r="G78" s="231">
        <f>D78*F78</f>
        <v>6630.3</v>
      </c>
      <c r="H78" s="231"/>
      <c r="I78" s="1059" t="s">
        <v>205</v>
      </c>
      <c r="J78" s="263" t="s">
        <v>155</v>
      </c>
      <c r="K78" s="1062"/>
      <c r="L78" s="39"/>
    </row>
    <row r="79" spans="1:12" x14ac:dyDescent="0.2">
      <c r="A79" s="122"/>
      <c r="B79" s="226" t="s">
        <v>206</v>
      </c>
      <c r="C79" s="227" t="s">
        <v>561</v>
      </c>
      <c r="D79" s="260">
        <v>1430</v>
      </c>
      <c r="E79" s="261" t="s">
        <v>46</v>
      </c>
      <c r="F79" s="230">
        <v>5.3</v>
      </c>
      <c r="G79" s="231">
        <f t="shared" ref="G79:G83" si="5">D79*F79</f>
        <v>7579</v>
      </c>
      <c r="H79" s="231"/>
      <c r="I79" s="1060"/>
      <c r="J79" s="263" t="s">
        <v>155</v>
      </c>
      <c r="K79" s="1063"/>
      <c r="L79" s="39"/>
    </row>
    <row r="80" spans="1:12" x14ac:dyDescent="0.2">
      <c r="A80" s="122"/>
      <c r="B80" s="226" t="s">
        <v>207</v>
      </c>
      <c r="C80" s="227" t="s">
        <v>561</v>
      </c>
      <c r="D80" s="260">
        <v>134</v>
      </c>
      <c r="E80" s="261" t="s">
        <v>46</v>
      </c>
      <c r="F80" s="230">
        <v>5.3</v>
      </c>
      <c r="G80" s="231">
        <f t="shared" si="5"/>
        <v>710.19999999999993</v>
      </c>
      <c r="H80" s="231"/>
      <c r="I80" s="1060"/>
      <c r="J80" s="263" t="s">
        <v>155</v>
      </c>
      <c r="K80" s="1063"/>
      <c r="L80" s="39"/>
    </row>
    <row r="81" spans="1:14" x14ac:dyDescent="0.2">
      <c r="A81" s="122"/>
      <c r="B81" s="174" t="s">
        <v>208</v>
      </c>
      <c r="C81" s="175" t="s">
        <v>562</v>
      </c>
      <c r="D81" s="252">
        <v>617</v>
      </c>
      <c r="E81" s="253" t="s">
        <v>46</v>
      </c>
      <c r="F81" s="178">
        <v>5.3</v>
      </c>
      <c r="G81" s="179">
        <f t="shared" si="5"/>
        <v>3270.1</v>
      </c>
      <c r="H81" s="179"/>
      <c r="I81" s="1061"/>
      <c r="J81" s="255" t="s">
        <v>155</v>
      </c>
      <c r="K81" s="1064"/>
      <c r="L81" s="39"/>
    </row>
    <row r="82" spans="1:14" ht="25.5" x14ac:dyDescent="0.2">
      <c r="A82" s="122"/>
      <c r="B82" s="272" t="s">
        <v>473</v>
      </c>
      <c r="C82" s="273">
        <v>90</v>
      </c>
      <c r="D82" s="274">
        <v>157</v>
      </c>
      <c r="E82" s="275" t="s">
        <v>5</v>
      </c>
      <c r="F82" s="276">
        <v>21.4</v>
      </c>
      <c r="G82" s="277">
        <f t="shared" si="5"/>
        <v>3359.7999999999997</v>
      </c>
      <c r="H82" s="257"/>
      <c r="I82" s="1027" t="s">
        <v>563</v>
      </c>
      <c r="J82" s="279" t="s">
        <v>155</v>
      </c>
      <c r="K82" s="280" t="s">
        <v>474</v>
      </c>
      <c r="L82" s="39"/>
    </row>
    <row r="83" spans="1:14" ht="13.5" thickBot="1" x14ac:dyDescent="0.25">
      <c r="A83" s="123"/>
      <c r="B83" s="281" t="s">
        <v>475</v>
      </c>
      <c r="C83" s="282">
        <v>90</v>
      </c>
      <c r="D83" s="283">
        <v>43</v>
      </c>
      <c r="E83" s="284" t="s">
        <v>5</v>
      </c>
      <c r="F83" s="285">
        <v>21.4</v>
      </c>
      <c r="G83" s="286">
        <f t="shared" si="5"/>
        <v>920.19999999999993</v>
      </c>
      <c r="H83" s="286"/>
      <c r="I83" s="1031"/>
      <c r="J83" s="288" t="s">
        <v>155</v>
      </c>
      <c r="K83" s="289"/>
      <c r="L83" s="39"/>
    </row>
    <row r="84" spans="1:14" x14ac:dyDescent="0.2">
      <c r="A84" s="124" t="s">
        <v>23</v>
      </c>
      <c r="B84" s="160" t="s">
        <v>209</v>
      </c>
      <c r="C84" s="161">
        <v>90</v>
      </c>
      <c r="D84" s="162">
        <v>111</v>
      </c>
      <c r="E84" s="163" t="s">
        <v>4</v>
      </c>
      <c r="F84" s="164">
        <v>7.35</v>
      </c>
      <c r="G84" s="165">
        <f t="shared" si="4"/>
        <v>815.84999999999991</v>
      </c>
      <c r="H84" s="165"/>
      <c r="I84" s="1001" t="s">
        <v>210</v>
      </c>
      <c r="J84" s="290" t="s">
        <v>155</v>
      </c>
      <c r="K84" s="1057"/>
      <c r="L84" s="39"/>
      <c r="N84" s="292"/>
    </row>
    <row r="85" spans="1:14" x14ac:dyDescent="0.2">
      <c r="A85" s="125"/>
      <c r="B85" s="167" t="s">
        <v>211</v>
      </c>
      <c r="C85" s="258">
        <v>90</v>
      </c>
      <c r="D85" s="169">
        <v>160</v>
      </c>
      <c r="E85" s="214" t="s">
        <v>212</v>
      </c>
      <c r="F85" s="171">
        <v>12.88</v>
      </c>
      <c r="G85" s="172">
        <f t="shared" si="4"/>
        <v>2060.8000000000002</v>
      </c>
      <c r="H85" s="172"/>
      <c r="I85" s="1002"/>
      <c r="J85" s="291" t="s">
        <v>155</v>
      </c>
      <c r="K85" s="1058"/>
      <c r="L85" s="39"/>
    </row>
    <row r="86" spans="1:14" x14ac:dyDescent="0.2">
      <c r="A86" s="125"/>
      <c r="B86" s="293" t="s">
        <v>564</v>
      </c>
      <c r="C86" s="294">
        <v>90</v>
      </c>
      <c r="D86" s="295">
        <v>622</v>
      </c>
      <c r="E86" s="296" t="s">
        <v>5</v>
      </c>
      <c r="F86" s="297">
        <v>20</v>
      </c>
      <c r="G86" s="257">
        <f>D86*F86/2</f>
        <v>6220</v>
      </c>
      <c r="H86" s="257"/>
      <c r="I86" s="992" t="s">
        <v>213</v>
      </c>
      <c r="J86" s="298" t="s">
        <v>155</v>
      </c>
      <c r="K86" s="1048" t="s">
        <v>214</v>
      </c>
      <c r="L86" s="39"/>
    </row>
    <row r="87" spans="1:14" x14ac:dyDescent="0.2">
      <c r="A87" s="125"/>
      <c r="B87" s="174" t="s">
        <v>565</v>
      </c>
      <c r="C87" s="251">
        <v>90</v>
      </c>
      <c r="D87" s="176">
        <v>225</v>
      </c>
      <c r="E87" s="177" t="s">
        <v>566</v>
      </c>
      <c r="F87" s="178">
        <v>20</v>
      </c>
      <c r="G87" s="179">
        <f>D87*F87/2</f>
        <v>2250</v>
      </c>
      <c r="H87" s="179"/>
      <c r="I87" s="993"/>
      <c r="J87" s="299" t="s">
        <v>155</v>
      </c>
      <c r="K87" s="1049"/>
      <c r="L87" s="39"/>
    </row>
    <row r="88" spans="1:14" x14ac:dyDescent="0.2">
      <c r="A88" s="126"/>
      <c r="B88" s="272" t="s">
        <v>352</v>
      </c>
      <c r="C88" s="300" t="s">
        <v>531</v>
      </c>
      <c r="D88" s="301">
        <v>53</v>
      </c>
      <c r="E88" s="302" t="s">
        <v>355</v>
      </c>
      <c r="F88" s="276">
        <v>7.35</v>
      </c>
      <c r="G88" s="277">
        <f>D88*F88</f>
        <v>389.54999999999995</v>
      </c>
      <c r="H88" s="257"/>
      <c r="I88" s="992" t="s">
        <v>396</v>
      </c>
      <c r="J88" s="303" t="s">
        <v>155</v>
      </c>
      <c r="K88" s="304"/>
      <c r="L88" s="39"/>
    </row>
    <row r="89" spans="1:14" x14ac:dyDescent="0.2">
      <c r="A89" s="126"/>
      <c r="B89" s="226" t="s">
        <v>353</v>
      </c>
      <c r="C89" s="259">
        <v>90</v>
      </c>
      <c r="D89" s="228">
        <v>40</v>
      </c>
      <c r="E89" s="229" t="s">
        <v>355</v>
      </c>
      <c r="F89" s="230">
        <v>7.35</v>
      </c>
      <c r="G89" s="231">
        <f t="shared" ref="G89:G91" si="6">D89*F89</f>
        <v>294</v>
      </c>
      <c r="H89" s="257"/>
      <c r="I89" s="1047"/>
      <c r="J89" s="305" t="s">
        <v>155</v>
      </c>
      <c r="K89" s="306"/>
      <c r="L89" s="39"/>
    </row>
    <row r="90" spans="1:14" x14ac:dyDescent="0.2">
      <c r="A90" s="126"/>
      <c r="B90" s="174" t="s">
        <v>354</v>
      </c>
      <c r="C90" s="251">
        <v>90</v>
      </c>
      <c r="D90" s="176">
        <v>10</v>
      </c>
      <c r="E90" s="177" t="s">
        <v>355</v>
      </c>
      <c r="F90" s="178">
        <v>7.35</v>
      </c>
      <c r="G90" s="179">
        <f t="shared" si="6"/>
        <v>73.5</v>
      </c>
      <c r="H90" s="179"/>
      <c r="I90" s="1047"/>
      <c r="J90" s="299" t="s">
        <v>155</v>
      </c>
      <c r="K90" s="307"/>
      <c r="L90" s="39"/>
    </row>
    <row r="91" spans="1:14" ht="13.5" thickBot="1" x14ac:dyDescent="0.25">
      <c r="A91" s="127"/>
      <c r="B91" s="226" t="s">
        <v>356</v>
      </c>
      <c r="C91" s="308">
        <v>90</v>
      </c>
      <c r="D91" s="309">
        <v>44</v>
      </c>
      <c r="E91" s="310" t="s">
        <v>4</v>
      </c>
      <c r="F91" s="311">
        <v>7.35</v>
      </c>
      <c r="G91" s="287">
        <f t="shared" si="6"/>
        <v>323.39999999999998</v>
      </c>
      <c r="H91" s="287"/>
      <c r="I91" s="1051"/>
      <c r="J91" s="312" t="s">
        <v>155</v>
      </c>
      <c r="K91" s="313"/>
      <c r="L91" s="39"/>
    </row>
    <row r="92" spans="1:14" ht="38.25" x14ac:dyDescent="0.2">
      <c r="A92" s="128" t="s">
        <v>24</v>
      </c>
      <c r="B92" s="314" t="s">
        <v>216</v>
      </c>
      <c r="C92" s="258">
        <v>90</v>
      </c>
      <c r="D92" s="169">
        <v>26</v>
      </c>
      <c r="E92" s="170" t="s">
        <v>5</v>
      </c>
      <c r="F92" s="171">
        <v>21.4</v>
      </c>
      <c r="G92" s="172">
        <f t="shared" ref="G92" si="7">D92*F92</f>
        <v>556.4</v>
      </c>
      <c r="H92" s="172"/>
      <c r="I92" s="315" t="s">
        <v>217</v>
      </c>
      <c r="J92" s="316" t="s">
        <v>155</v>
      </c>
      <c r="K92" s="211"/>
      <c r="L92" s="39"/>
    </row>
    <row r="93" spans="1:14" ht="38.25" x14ac:dyDescent="0.2">
      <c r="A93" s="125"/>
      <c r="B93" s="217" t="s">
        <v>218</v>
      </c>
      <c r="C93" s="317" t="s">
        <v>523</v>
      </c>
      <c r="D93" s="219">
        <v>139</v>
      </c>
      <c r="E93" s="318" t="s">
        <v>46</v>
      </c>
      <c r="F93" s="221">
        <f>G93/D93</f>
        <v>8.5629496402877692</v>
      </c>
      <c r="G93" s="222">
        <v>1190.25</v>
      </c>
      <c r="H93" s="222">
        <v>1290.8599999999999</v>
      </c>
      <c r="I93" s="319" t="s">
        <v>215</v>
      </c>
      <c r="J93" s="320" t="s">
        <v>155</v>
      </c>
      <c r="K93" s="216"/>
      <c r="L93" s="39" t="s">
        <v>587</v>
      </c>
    </row>
    <row r="94" spans="1:14" ht="12.75" customHeight="1" x14ac:dyDescent="0.2">
      <c r="A94" s="125"/>
      <c r="B94" s="217" t="s">
        <v>357</v>
      </c>
      <c r="C94" s="317">
        <v>90</v>
      </c>
      <c r="D94" s="219">
        <v>51</v>
      </c>
      <c r="E94" s="318" t="s">
        <v>46</v>
      </c>
      <c r="F94" s="221">
        <v>7.35</v>
      </c>
      <c r="G94" s="222">
        <f>D94*F94</f>
        <v>374.84999999999997</v>
      </c>
      <c r="H94" s="321">
        <v>374.85</v>
      </c>
      <c r="I94" s="1015" t="s">
        <v>375</v>
      </c>
      <c r="J94" s="320" t="s">
        <v>155</v>
      </c>
      <c r="K94" s="216"/>
      <c r="L94" s="39" t="s">
        <v>587</v>
      </c>
    </row>
    <row r="95" spans="1:14" x14ac:dyDescent="0.2">
      <c r="A95" s="125"/>
      <c r="B95" s="217" t="s">
        <v>358</v>
      </c>
      <c r="C95" s="317">
        <v>90</v>
      </c>
      <c r="D95" s="219">
        <v>124</v>
      </c>
      <c r="E95" s="318" t="s">
        <v>46</v>
      </c>
      <c r="F95" s="221">
        <v>7.35</v>
      </c>
      <c r="G95" s="222">
        <f t="shared" ref="G95:G113" si="8">D95*F95</f>
        <v>911.4</v>
      </c>
      <c r="H95" s="321">
        <v>911.4</v>
      </c>
      <c r="I95" s="1016"/>
      <c r="J95" s="320" t="s">
        <v>155</v>
      </c>
      <c r="K95" s="216"/>
      <c r="L95" s="39" t="s">
        <v>587</v>
      </c>
    </row>
    <row r="96" spans="1:14" x14ac:dyDescent="0.2">
      <c r="A96" s="125"/>
      <c r="B96" s="217" t="s">
        <v>359</v>
      </c>
      <c r="C96" s="317">
        <v>90</v>
      </c>
      <c r="D96" s="219">
        <v>11</v>
      </c>
      <c r="E96" s="318" t="s">
        <v>46</v>
      </c>
      <c r="F96" s="221">
        <v>7.35</v>
      </c>
      <c r="G96" s="222">
        <f t="shared" si="8"/>
        <v>80.849999999999994</v>
      </c>
      <c r="H96" s="222">
        <v>80.849999999999994</v>
      </c>
      <c r="I96" s="1016"/>
      <c r="J96" s="320" t="s">
        <v>155</v>
      </c>
      <c r="K96" s="216"/>
      <c r="L96" s="39" t="s">
        <v>587</v>
      </c>
    </row>
    <row r="97" spans="1:14" x14ac:dyDescent="0.2">
      <c r="A97" s="125"/>
      <c r="B97" s="160" t="s">
        <v>455</v>
      </c>
      <c r="C97" s="322" t="s">
        <v>525</v>
      </c>
      <c r="D97" s="162">
        <v>37</v>
      </c>
      <c r="E97" s="163" t="s">
        <v>46</v>
      </c>
      <c r="F97" s="164">
        <v>7.35</v>
      </c>
      <c r="G97" s="165">
        <f t="shared" si="8"/>
        <v>271.95</v>
      </c>
      <c r="H97" s="442"/>
      <c r="I97" s="1016"/>
      <c r="J97" s="323" t="s">
        <v>155</v>
      </c>
      <c r="K97" s="210"/>
      <c r="L97" s="39"/>
      <c r="N97" s="292"/>
    </row>
    <row r="98" spans="1:14" x14ac:dyDescent="0.2">
      <c r="A98" s="125"/>
      <c r="B98" s="160" t="s">
        <v>360</v>
      </c>
      <c r="C98" s="161">
        <v>90</v>
      </c>
      <c r="D98" s="162">
        <v>31</v>
      </c>
      <c r="E98" s="163" t="s">
        <v>46</v>
      </c>
      <c r="F98" s="164">
        <v>7.35</v>
      </c>
      <c r="G98" s="165">
        <f t="shared" si="8"/>
        <v>227.85</v>
      </c>
      <c r="H98" s="165"/>
      <c r="I98" s="1016"/>
      <c r="J98" s="323" t="s">
        <v>155</v>
      </c>
      <c r="K98" s="210"/>
      <c r="L98" s="39"/>
      <c r="N98" s="292"/>
    </row>
    <row r="99" spans="1:14" x14ac:dyDescent="0.2">
      <c r="A99" s="125"/>
      <c r="B99" s="160" t="s">
        <v>361</v>
      </c>
      <c r="C99" s="161">
        <v>10</v>
      </c>
      <c r="D99" s="162">
        <v>3</v>
      </c>
      <c r="E99" s="163" t="s">
        <v>46</v>
      </c>
      <c r="F99" s="164">
        <v>7.35</v>
      </c>
      <c r="G99" s="165">
        <f t="shared" si="8"/>
        <v>22.049999999999997</v>
      </c>
      <c r="H99" s="165"/>
      <c r="I99" s="1016"/>
      <c r="J99" s="323" t="s">
        <v>155</v>
      </c>
      <c r="K99" s="210"/>
      <c r="L99" s="39"/>
      <c r="N99" s="292"/>
    </row>
    <row r="100" spans="1:14" x14ac:dyDescent="0.2">
      <c r="A100" s="125"/>
      <c r="B100" s="160" t="s">
        <v>362</v>
      </c>
      <c r="C100" s="161">
        <v>10</v>
      </c>
      <c r="D100" s="162">
        <v>10</v>
      </c>
      <c r="E100" s="163" t="s">
        <v>46</v>
      </c>
      <c r="F100" s="164">
        <v>7.35</v>
      </c>
      <c r="G100" s="165">
        <f t="shared" si="8"/>
        <v>73.5</v>
      </c>
      <c r="H100" s="165"/>
      <c r="I100" s="1016"/>
      <c r="J100" s="323" t="s">
        <v>155</v>
      </c>
      <c r="K100" s="210"/>
      <c r="L100" s="39"/>
      <c r="N100" s="292"/>
    </row>
    <row r="101" spans="1:14" x14ac:dyDescent="0.2">
      <c r="A101" s="125"/>
      <c r="B101" s="160" t="s">
        <v>363</v>
      </c>
      <c r="C101" s="161" t="s">
        <v>525</v>
      </c>
      <c r="D101" s="162">
        <v>47</v>
      </c>
      <c r="E101" s="163" t="s">
        <v>46</v>
      </c>
      <c r="F101" s="164">
        <v>7.35</v>
      </c>
      <c r="G101" s="165">
        <f t="shared" si="8"/>
        <v>345.45</v>
      </c>
      <c r="H101" s="165"/>
      <c r="I101" s="1016"/>
      <c r="J101" s="323" t="s">
        <v>155</v>
      </c>
      <c r="K101" s="210"/>
      <c r="L101" s="39"/>
      <c r="N101" s="292"/>
    </row>
    <row r="102" spans="1:14" x14ac:dyDescent="0.2">
      <c r="A102" s="126"/>
      <c r="B102" s="160" t="s">
        <v>364</v>
      </c>
      <c r="C102" s="161">
        <v>90</v>
      </c>
      <c r="D102" s="162">
        <v>190</v>
      </c>
      <c r="E102" s="163" t="s">
        <v>46</v>
      </c>
      <c r="F102" s="164">
        <v>7.35</v>
      </c>
      <c r="G102" s="165">
        <f t="shared" si="8"/>
        <v>1396.5</v>
      </c>
      <c r="H102" s="165"/>
      <c r="I102" s="1016"/>
      <c r="J102" s="323" t="s">
        <v>155</v>
      </c>
      <c r="K102" s="210"/>
      <c r="L102" s="39"/>
      <c r="N102" s="292"/>
    </row>
    <row r="103" spans="1:14" x14ac:dyDescent="0.2">
      <c r="A103" s="125"/>
      <c r="B103" s="160" t="s">
        <v>371</v>
      </c>
      <c r="C103" s="161" t="s">
        <v>529</v>
      </c>
      <c r="D103" s="162">
        <v>83</v>
      </c>
      <c r="E103" s="163" t="s">
        <v>46</v>
      </c>
      <c r="F103" s="164">
        <v>7.35</v>
      </c>
      <c r="G103" s="165">
        <f t="shared" si="8"/>
        <v>610.04999999999995</v>
      </c>
      <c r="H103" s="165"/>
      <c r="I103" s="1016"/>
      <c r="J103" s="323" t="s">
        <v>155</v>
      </c>
      <c r="K103" s="210"/>
      <c r="L103" s="39"/>
      <c r="N103" s="292"/>
    </row>
    <row r="104" spans="1:14" x14ac:dyDescent="0.2">
      <c r="A104" s="125"/>
      <c r="B104" s="160" t="s">
        <v>372</v>
      </c>
      <c r="C104" s="161">
        <v>90</v>
      </c>
      <c r="D104" s="162">
        <v>69</v>
      </c>
      <c r="E104" s="163" t="s">
        <v>46</v>
      </c>
      <c r="F104" s="164">
        <v>7.35</v>
      </c>
      <c r="G104" s="165">
        <f t="shared" si="8"/>
        <v>507.15</v>
      </c>
      <c r="H104" s="165"/>
      <c r="I104" s="1016"/>
      <c r="J104" s="323" t="s">
        <v>155</v>
      </c>
      <c r="K104" s="210"/>
      <c r="L104" s="39"/>
      <c r="N104" s="292"/>
    </row>
    <row r="105" spans="1:14" x14ac:dyDescent="0.2">
      <c r="A105" s="125"/>
      <c r="B105" s="167" t="s">
        <v>373</v>
      </c>
      <c r="C105" s="258">
        <v>90</v>
      </c>
      <c r="D105" s="169">
        <v>23</v>
      </c>
      <c r="E105" s="170" t="s">
        <v>46</v>
      </c>
      <c r="F105" s="171">
        <v>7.35</v>
      </c>
      <c r="G105" s="172">
        <f t="shared" si="8"/>
        <v>169.04999999999998</v>
      </c>
      <c r="H105" s="165"/>
      <c r="I105" s="1016"/>
      <c r="J105" s="316" t="s">
        <v>155</v>
      </c>
      <c r="K105" s="211"/>
      <c r="L105" s="39"/>
      <c r="N105" s="292"/>
    </row>
    <row r="106" spans="1:14" x14ac:dyDescent="0.2">
      <c r="A106" s="125"/>
      <c r="B106" s="160" t="s">
        <v>365</v>
      </c>
      <c r="C106" s="161">
        <v>90</v>
      </c>
      <c r="D106" s="162">
        <v>2</v>
      </c>
      <c r="E106" s="163" t="s">
        <v>46</v>
      </c>
      <c r="F106" s="164">
        <v>7.35</v>
      </c>
      <c r="G106" s="165">
        <f t="shared" si="8"/>
        <v>14.7</v>
      </c>
      <c r="H106" s="269"/>
      <c r="I106" s="1016"/>
      <c r="J106" s="323" t="s">
        <v>155</v>
      </c>
      <c r="K106" s="210"/>
      <c r="L106" s="39"/>
      <c r="N106" s="292"/>
    </row>
    <row r="107" spans="1:14" x14ac:dyDescent="0.2">
      <c r="A107" s="125"/>
      <c r="B107" s="160" t="s">
        <v>366</v>
      </c>
      <c r="C107" s="161">
        <v>90</v>
      </c>
      <c r="D107" s="162">
        <v>4</v>
      </c>
      <c r="E107" s="163" t="s">
        <v>46</v>
      </c>
      <c r="F107" s="164">
        <v>7.35</v>
      </c>
      <c r="G107" s="165">
        <f t="shared" si="8"/>
        <v>29.4</v>
      </c>
      <c r="H107" s="165"/>
      <c r="I107" s="1016"/>
      <c r="J107" s="323" t="s">
        <v>155</v>
      </c>
      <c r="K107" s="210"/>
      <c r="L107" s="39"/>
      <c r="N107" s="292"/>
    </row>
    <row r="108" spans="1:14" x14ac:dyDescent="0.2">
      <c r="A108" s="125"/>
      <c r="B108" s="160" t="s">
        <v>367</v>
      </c>
      <c r="C108" s="161">
        <v>90</v>
      </c>
      <c r="D108" s="162">
        <v>274</v>
      </c>
      <c r="E108" s="163" t="s">
        <v>46</v>
      </c>
      <c r="F108" s="164">
        <v>7.35</v>
      </c>
      <c r="G108" s="165">
        <f t="shared" si="8"/>
        <v>2013.8999999999999</v>
      </c>
      <c r="H108" s="165"/>
      <c r="I108" s="1016"/>
      <c r="J108" s="323" t="s">
        <v>155</v>
      </c>
      <c r="K108" s="210"/>
      <c r="L108" s="39"/>
      <c r="N108" s="292"/>
    </row>
    <row r="109" spans="1:14" x14ac:dyDescent="0.2">
      <c r="A109" s="125"/>
      <c r="B109" s="167" t="s">
        <v>368</v>
      </c>
      <c r="C109" s="258">
        <v>90</v>
      </c>
      <c r="D109" s="169">
        <v>4</v>
      </c>
      <c r="E109" s="170" t="s">
        <v>46</v>
      </c>
      <c r="F109" s="171">
        <v>7.35</v>
      </c>
      <c r="G109" s="172">
        <f t="shared" si="8"/>
        <v>29.4</v>
      </c>
      <c r="H109" s="165"/>
      <c r="I109" s="1016"/>
      <c r="J109" s="316" t="s">
        <v>155</v>
      </c>
      <c r="K109" s="211"/>
      <c r="L109" s="39"/>
      <c r="N109" s="292"/>
    </row>
    <row r="110" spans="1:14" x14ac:dyDescent="0.2">
      <c r="A110" s="125"/>
      <c r="B110" s="198" t="s">
        <v>369</v>
      </c>
      <c r="C110" s="324" t="s">
        <v>523</v>
      </c>
      <c r="D110" s="200">
        <v>99</v>
      </c>
      <c r="E110" s="243" t="s">
        <v>46</v>
      </c>
      <c r="F110" s="202">
        <v>7.35</v>
      </c>
      <c r="G110" s="203">
        <f t="shared" si="8"/>
        <v>727.65</v>
      </c>
      <c r="H110" s="321">
        <v>727.65</v>
      </c>
      <c r="I110" s="1016"/>
      <c r="J110" s="326" t="s">
        <v>155</v>
      </c>
      <c r="K110" s="195"/>
      <c r="L110" s="39"/>
    </row>
    <row r="111" spans="1:14" x14ac:dyDescent="0.2">
      <c r="A111" s="125"/>
      <c r="B111" s="204" t="s">
        <v>370</v>
      </c>
      <c r="C111" s="325">
        <v>90</v>
      </c>
      <c r="D111" s="206">
        <v>136</v>
      </c>
      <c r="E111" s="244" t="s">
        <v>46</v>
      </c>
      <c r="F111" s="208">
        <v>7.35</v>
      </c>
      <c r="G111" s="209">
        <f t="shared" si="8"/>
        <v>999.59999999999991</v>
      </c>
      <c r="H111" s="203">
        <v>999.6</v>
      </c>
      <c r="I111" s="1016"/>
      <c r="J111" s="327" t="s">
        <v>155</v>
      </c>
      <c r="K111" s="197"/>
      <c r="L111" s="39"/>
    </row>
    <row r="112" spans="1:14" x14ac:dyDescent="0.2">
      <c r="A112" s="125"/>
      <c r="B112" s="151" t="s">
        <v>374</v>
      </c>
      <c r="C112" s="152">
        <v>90</v>
      </c>
      <c r="D112" s="153">
        <v>152</v>
      </c>
      <c r="E112" s="154" t="s">
        <v>46</v>
      </c>
      <c r="F112" s="155">
        <v>7.35</v>
      </c>
      <c r="G112" s="156">
        <f t="shared" si="8"/>
        <v>1117.2</v>
      </c>
      <c r="H112" s="269"/>
      <c r="I112" s="1016"/>
      <c r="J112" s="328" t="s">
        <v>155</v>
      </c>
      <c r="K112" s="185"/>
      <c r="L112" s="39"/>
    </row>
    <row r="113" spans="1:12" ht="13.5" thickBot="1" x14ac:dyDescent="0.25">
      <c r="A113" s="125"/>
      <c r="B113" s="281" t="s">
        <v>479</v>
      </c>
      <c r="C113" s="331">
        <v>90</v>
      </c>
      <c r="D113" s="332">
        <v>167</v>
      </c>
      <c r="E113" s="284" t="s">
        <v>5</v>
      </c>
      <c r="F113" s="285">
        <v>27.9</v>
      </c>
      <c r="G113" s="286">
        <f t="shared" si="8"/>
        <v>4659.3</v>
      </c>
      <c r="H113" s="286"/>
      <c r="I113" s="1050"/>
      <c r="J113" s="329" t="s">
        <v>155</v>
      </c>
      <c r="K113" s="330"/>
      <c r="L113" s="39"/>
    </row>
    <row r="114" spans="1:12" ht="12.75" customHeight="1" x14ac:dyDescent="0.2">
      <c r="A114" s="129" t="s">
        <v>25</v>
      </c>
      <c r="B114" s="160" t="s">
        <v>219</v>
      </c>
      <c r="C114" s="161" t="s">
        <v>525</v>
      </c>
      <c r="D114" s="162">
        <v>124</v>
      </c>
      <c r="E114" s="163" t="s">
        <v>46</v>
      </c>
      <c r="F114" s="164">
        <v>10.050000000000001</v>
      </c>
      <c r="G114" s="1053">
        <v>1355.9</v>
      </c>
      <c r="H114" s="165"/>
      <c r="I114" s="1016" t="s">
        <v>220</v>
      </c>
      <c r="J114" s="166" t="s">
        <v>155</v>
      </c>
      <c r="K114" s="1055" t="s">
        <v>221</v>
      </c>
      <c r="L114" s="39"/>
    </row>
    <row r="115" spans="1:12" x14ac:dyDescent="0.2">
      <c r="A115" s="130"/>
      <c r="B115" s="160" t="s">
        <v>222</v>
      </c>
      <c r="C115" s="161">
        <v>10</v>
      </c>
      <c r="D115" s="162">
        <v>73</v>
      </c>
      <c r="E115" s="163" t="s">
        <v>46</v>
      </c>
      <c r="F115" s="164">
        <v>10.050000000000001</v>
      </c>
      <c r="G115" s="1053"/>
      <c r="H115" s="165"/>
      <c r="I115" s="1016"/>
      <c r="J115" s="166" t="s">
        <v>155</v>
      </c>
      <c r="K115" s="1055"/>
      <c r="L115" s="39"/>
    </row>
    <row r="116" spans="1:12" x14ac:dyDescent="0.2">
      <c r="A116" s="130"/>
      <c r="B116" s="167" t="s">
        <v>223</v>
      </c>
      <c r="C116" s="258">
        <v>10</v>
      </c>
      <c r="D116" s="169">
        <v>21</v>
      </c>
      <c r="E116" s="170" t="s">
        <v>46</v>
      </c>
      <c r="F116" s="171">
        <v>10.050000000000001</v>
      </c>
      <c r="G116" s="1054"/>
      <c r="H116" s="443"/>
      <c r="I116" s="1016"/>
      <c r="J116" s="173" t="s">
        <v>155</v>
      </c>
      <c r="K116" s="1055"/>
      <c r="L116" s="39"/>
    </row>
    <row r="117" spans="1:12" x14ac:dyDescent="0.2">
      <c r="A117" s="130"/>
      <c r="B117" s="167" t="s">
        <v>156</v>
      </c>
      <c r="C117" s="258">
        <v>10</v>
      </c>
      <c r="D117" s="169">
        <v>44</v>
      </c>
      <c r="E117" s="170" t="s">
        <v>46</v>
      </c>
      <c r="F117" s="171">
        <v>10.050000000000001</v>
      </c>
      <c r="G117" s="172">
        <v>0</v>
      </c>
      <c r="H117" s="156"/>
      <c r="I117" s="1016"/>
      <c r="J117" s="173" t="s">
        <v>155</v>
      </c>
      <c r="K117" s="1055"/>
      <c r="L117" s="39"/>
    </row>
    <row r="118" spans="1:12" x14ac:dyDescent="0.2">
      <c r="A118" s="130"/>
      <c r="B118" s="160" t="s">
        <v>224</v>
      </c>
      <c r="C118" s="161">
        <v>10</v>
      </c>
      <c r="D118" s="162">
        <v>20</v>
      </c>
      <c r="E118" s="163" t="s">
        <v>46</v>
      </c>
      <c r="F118" s="164">
        <v>10.050000000000001</v>
      </c>
      <c r="G118" s="1053">
        <v>0</v>
      </c>
      <c r="H118" s="165"/>
      <c r="I118" s="1016"/>
      <c r="J118" s="166" t="s">
        <v>155</v>
      </c>
      <c r="K118" s="1055"/>
      <c r="L118" s="39"/>
    </row>
    <row r="119" spans="1:12" x14ac:dyDescent="0.2">
      <c r="A119" s="130"/>
      <c r="B119" s="160" t="s">
        <v>225</v>
      </c>
      <c r="C119" s="161">
        <v>90</v>
      </c>
      <c r="D119" s="162">
        <v>3</v>
      </c>
      <c r="E119" s="163" t="s">
        <v>46</v>
      </c>
      <c r="F119" s="164">
        <v>10.050000000000001</v>
      </c>
      <c r="G119" s="1053"/>
      <c r="H119" s="165"/>
      <c r="I119" s="1016"/>
      <c r="J119" s="166" t="s">
        <v>155</v>
      </c>
      <c r="K119" s="1055"/>
      <c r="L119" s="39"/>
    </row>
    <row r="120" spans="1:12" x14ac:dyDescent="0.2">
      <c r="A120" s="130"/>
      <c r="B120" s="160" t="s">
        <v>226</v>
      </c>
      <c r="C120" s="161" t="s">
        <v>525</v>
      </c>
      <c r="D120" s="162">
        <v>78</v>
      </c>
      <c r="E120" s="163" t="s">
        <v>46</v>
      </c>
      <c r="F120" s="164">
        <v>10.050000000000001</v>
      </c>
      <c r="G120" s="1053"/>
      <c r="H120" s="165"/>
      <c r="I120" s="1016"/>
      <c r="J120" s="166" t="s">
        <v>155</v>
      </c>
      <c r="K120" s="1055"/>
      <c r="L120" s="39"/>
    </row>
    <row r="121" spans="1:12" x14ac:dyDescent="0.2">
      <c r="A121" s="130"/>
      <c r="B121" s="167" t="s">
        <v>227</v>
      </c>
      <c r="C121" s="258">
        <v>10</v>
      </c>
      <c r="D121" s="169">
        <v>7</v>
      </c>
      <c r="E121" s="170" t="s">
        <v>46</v>
      </c>
      <c r="F121" s="171">
        <v>10.050000000000001</v>
      </c>
      <c r="G121" s="1054"/>
      <c r="H121" s="165"/>
      <c r="I121" s="1016"/>
      <c r="J121" s="166" t="s">
        <v>155</v>
      </c>
      <c r="K121" s="1056"/>
      <c r="L121" s="39"/>
    </row>
    <row r="122" spans="1:12" ht="51" x14ac:dyDescent="0.2">
      <c r="A122" s="130"/>
      <c r="B122" s="167" t="s">
        <v>228</v>
      </c>
      <c r="C122" s="258" t="s">
        <v>525</v>
      </c>
      <c r="D122" s="169">
        <v>13</v>
      </c>
      <c r="E122" s="170" t="s">
        <v>46</v>
      </c>
      <c r="F122" s="171">
        <v>4.2</v>
      </c>
      <c r="G122" s="172">
        <f t="shared" ref="G122:G133" si="9">D122*F122</f>
        <v>54.6</v>
      </c>
      <c r="H122" s="156"/>
      <c r="I122" s="157" t="s">
        <v>229</v>
      </c>
      <c r="J122" s="158" t="s">
        <v>155</v>
      </c>
      <c r="K122" s="211"/>
      <c r="L122" s="39"/>
    </row>
    <row r="123" spans="1:12" x14ac:dyDescent="0.2">
      <c r="A123" s="130"/>
      <c r="B123" s="248" t="s">
        <v>398</v>
      </c>
      <c r="C123" s="322">
        <v>90</v>
      </c>
      <c r="D123" s="333">
        <v>34</v>
      </c>
      <c r="E123" s="267" t="s">
        <v>4</v>
      </c>
      <c r="F123" s="268">
        <v>8.94</v>
      </c>
      <c r="G123" s="269">
        <f t="shared" si="9"/>
        <v>303.95999999999998</v>
      </c>
      <c r="H123" s="269"/>
      <c r="I123" s="1015" t="s">
        <v>397</v>
      </c>
      <c r="J123" s="334" t="s">
        <v>155</v>
      </c>
      <c r="K123" s="1018"/>
      <c r="L123" s="39"/>
    </row>
    <row r="124" spans="1:12" x14ac:dyDescent="0.2">
      <c r="A124" s="130"/>
      <c r="B124" s="160" t="s">
        <v>362</v>
      </c>
      <c r="C124" s="212">
        <v>10</v>
      </c>
      <c r="D124" s="162">
        <v>21</v>
      </c>
      <c r="E124" s="163" t="s">
        <v>4</v>
      </c>
      <c r="F124" s="164">
        <v>8.94</v>
      </c>
      <c r="G124" s="165">
        <f t="shared" si="9"/>
        <v>187.73999999999998</v>
      </c>
      <c r="H124" s="165"/>
      <c r="I124" s="1016"/>
      <c r="J124" s="166" t="s">
        <v>155</v>
      </c>
      <c r="K124" s="1019"/>
      <c r="L124" s="39"/>
    </row>
    <row r="125" spans="1:12" x14ac:dyDescent="0.2">
      <c r="A125" s="130"/>
      <c r="B125" s="160" t="s">
        <v>399</v>
      </c>
      <c r="C125" s="212">
        <v>10</v>
      </c>
      <c r="D125" s="162">
        <v>6</v>
      </c>
      <c r="E125" s="163" t="s">
        <v>4</v>
      </c>
      <c r="F125" s="164">
        <v>8.94</v>
      </c>
      <c r="G125" s="165">
        <f t="shared" si="9"/>
        <v>53.64</v>
      </c>
      <c r="H125" s="165"/>
      <c r="I125" s="1016"/>
      <c r="J125" s="166" t="s">
        <v>155</v>
      </c>
      <c r="K125" s="1019"/>
      <c r="L125" s="39"/>
    </row>
    <row r="126" spans="1:12" x14ac:dyDescent="0.2">
      <c r="A126" s="130"/>
      <c r="B126" s="167" t="s">
        <v>365</v>
      </c>
      <c r="C126" s="168">
        <v>10</v>
      </c>
      <c r="D126" s="169">
        <v>11</v>
      </c>
      <c r="E126" s="170" t="s">
        <v>4</v>
      </c>
      <c r="F126" s="171">
        <v>8.94</v>
      </c>
      <c r="G126" s="172">
        <f t="shared" si="9"/>
        <v>98.339999999999989</v>
      </c>
      <c r="H126" s="172"/>
      <c r="I126" s="1017"/>
      <c r="J126" s="173" t="s">
        <v>155</v>
      </c>
      <c r="K126" s="1020"/>
      <c r="L126" s="39"/>
    </row>
    <row r="127" spans="1:12" ht="25.5" customHeight="1" x14ac:dyDescent="0.2">
      <c r="A127" s="130"/>
      <c r="B127" s="151" t="s">
        <v>230</v>
      </c>
      <c r="C127" s="183" t="s">
        <v>557</v>
      </c>
      <c r="D127" s="153">
        <v>70</v>
      </c>
      <c r="E127" s="154" t="s">
        <v>46</v>
      </c>
      <c r="F127" s="155">
        <v>7.35</v>
      </c>
      <c r="G127" s="156">
        <f t="shared" si="9"/>
        <v>514.5</v>
      </c>
      <c r="H127" s="269"/>
      <c r="I127" s="1015" t="s">
        <v>231</v>
      </c>
      <c r="J127" s="158" t="s">
        <v>155</v>
      </c>
      <c r="K127" s="185"/>
      <c r="L127" s="39"/>
    </row>
    <row r="128" spans="1:12" x14ac:dyDescent="0.2">
      <c r="A128" s="130"/>
      <c r="B128" s="226" t="s">
        <v>232</v>
      </c>
      <c r="C128" s="227">
        <v>90</v>
      </c>
      <c r="D128" s="228">
        <v>2</v>
      </c>
      <c r="E128" s="261" t="s">
        <v>6</v>
      </c>
      <c r="F128" s="230">
        <v>7.35</v>
      </c>
      <c r="G128" s="231">
        <f t="shared" si="9"/>
        <v>14.7</v>
      </c>
      <c r="H128" s="257"/>
      <c r="I128" s="1016"/>
      <c r="J128" s="224" t="s">
        <v>155</v>
      </c>
      <c r="K128" s="1052"/>
      <c r="L128" s="39"/>
    </row>
    <row r="129" spans="1:12" x14ac:dyDescent="0.2">
      <c r="A129" s="130"/>
      <c r="B129" s="226" t="s">
        <v>233</v>
      </c>
      <c r="C129" s="227">
        <v>90</v>
      </c>
      <c r="D129" s="228">
        <v>51</v>
      </c>
      <c r="E129" s="261" t="s">
        <v>4</v>
      </c>
      <c r="F129" s="230">
        <v>7.35</v>
      </c>
      <c r="G129" s="231">
        <f t="shared" si="9"/>
        <v>374.84999999999997</v>
      </c>
      <c r="H129" s="231"/>
      <c r="I129" s="1016"/>
      <c r="J129" s="224" t="s">
        <v>155</v>
      </c>
      <c r="K129" s="1052"/>
      <c r="L129" s="39"/>
    </row>
    <row r="130" spans="1:12" x14ac:dyDescent="0.2">
      <c r="A130" s="130"/>
      <c r="B130" s="174" t="s">
        <v>234</v>
      </c>
      <c r="C130" s="175">
        <v>10</v>
      </c>
      <c r="D130" s="176">
        <v>22</v>
      </c>
      <c r="E130" s="253" t="s">
        <v>4</v>
      </c>
      <c r="F130" s="178">
        <v>7.35</v>
      </c>
      <c r="G130" s="179">
        <f t="shared" si="9"/>
        <v>161.69999999999999</v>
      </c>
      <c r="H130" s="231"/>
      <c r="I130" s="1016"/>
      <c r="J130" s="181" t="s">
        <v>155</v>
      </c>
      <c r="K130" s="1049"/>
      <c r="L130" s="39"/>
    </row>
    <row r="131" spans="1:12" x14ac:dyDescent="0.2">
      <c r="A131" s="130"/>
      <c r="B131" s="151" t="s">
        <v>235</v>
      </c>
      <c r="C131" s="183">
        <v>90</v>
      </c>
      <c r="D131" s="153">
        <v>33</v>
      </c>
      <c r="E131" s="154" t="s">
        <v>4</v>
      </c>
      <c r="F131" s="155">
        <v>7.35</v>
      </c>
      <c r="G131" s="156">
        <f t="shared" si="9"/>
        <v>242.54999999999998</v>
      </c>
      <c r="H131" s="269"/>
      <c r="I131" s="1016"/>
      <c r="J131" s="158" t="s">
        <v>155</v>
      </c>
      <c r="K131" s="185"/>
      <c r="L131" s="39"/>
    </row>
    <row r="132" spans="1:12" x14ac:dyDescent="0.2">
      <c r="A132" s="130"/>
      <c r="B132" s="151" t="s">
        <v>236</v>
      </c>
      <c r="C132" s="183" t="s">
        <v>523</v>
      </c>
      <c r="D132" s="153">
        <v>25</v>
      </c>
      <c r="E132" s="154" t="s">
        <v>4</v>
      </c>
      <c r="F132" s="155">
        <v>7.35</v>
      </c>
      <c r="G132" s="156">
        <f t="shared" si="9"/>
        <v>183.75</v>
      </c>
      <c r="H132" s="156"/>
      <c r="I132" s="1017"/>
      <c r="J132" s="158" t="s">
        <v>155</v>
      </c>
      <c r="K132" s="185" t="s">
        <v>237</v>
      </c>
      <c r="L132" s="39"/>
    </row>
    <row r="133" spans="1:12" ht="25.5" x14ac:dyDescent="0.2">
      <c r="A133" s="130"/>
      <c r="B133" s="204" t="s">
        <v>400</v>
      </c>
      <c r="C133" s="205">
        <v>90</v>
      </c>
      <c r="D133" s="206">
        <v>23</v>
      </c>
      <c r="E133" s="244" t="s">
        <v>5</v>
      </c>
      <c r="F133" s="208">
        <v>42.1</v>
      </c>
      <c r="G133" s="209">
        <f t="shared" si="9"/>
        <v>968.30000000000007</v>
      </c>
      <c r="H133" s="209">
        <v>828</v>
      </c>
      <c r="I133" s="335" t="s">
        <v>238</v>
      </c>
      <c r="J133" s="196" t="s">
        <v>155</v>
      </c>
      <c r="K133" s="336" t="s">
        <v>401</v>
      </c>
      <c r="L133" s="39" t="s">
        <v>587</v>
      </c>
    </row>
    <row r="134" spans="1:12" x14ac:dyDescent="0.2">
      <c r="A134" s="130"/>
      <c r="B134" s="226" t="s">
        <v>326</v>
      </c>
      <c r="C134" s="227">
        <v>90</v>
      </c>
      <c r="D134" s="228">
        <v>29</v>
      </c>
      <c r="E134" s="261" t="s">
        <v>402</v>
      </c>
      <c r="F134" s="230">
        <v>21.4</v>
      </c>
      <c r="G134" s="231">
        <f t="shared" ref="G134:G140" si="10">D134*F134</f>
        <v>620.59999999999991</v>
      </c>
      <c r="H134" s="231"/>
      <c r="I134" s="992" t="s">
        <v>403</v>
      </c>
      <c r="J134" s="224" t="s">
        <v>155</v>
      </c>
      <c r="K134" s="338"/>
      <c r="L134" s="39"/>
    </row>
    <row r="135" spans="1:12" x14ac:dyDescent="0.2">
      <c r="A135" s="130"/>
      <c r="B135" s="226" t="s">
        <v>327</v>
      </c>
      <c r="C135" s="227" t="s">
        <v>525</v>
      </c>
      <c r="D135" s="228">
        <v>65</v>
      </c>
      <c r="E135" s="261" t="s">
        <v>402</v>
      </c>
      <c r="F135" s="230">
        <v>21.4</v>
      </c>
      <c r="G135" s="231">
        <f t="shared" si="10"/>
        <v>1391</v>
      </c>
      <c r="H135" s="231"/>
      <c r="I135" s="1047"/>
      <c r="J135" s="224" t="s">
        <v>155</v>
      </c>
      <c r="K135" s="338"/>
      <c r="L135" s="39"/>
    </row>
    <row r="136" spans="1:12" x14ac:dyDescent="0.2">
      <c r="A136" s="130"/>
      <c r="B136" s="226" t="s">
        <v>325</v>
      </c>
      <c r="C136" s="227">
        <v>90</v>
      </c>
      <c r="D136" s="228">
        <v>35</v>
      </c>
      <c r="E136" s="261" t="s">
        <v>402</v>
      </c>
      <c r="F136" s="230">
        <v>21.4</v>
      </c>
      <c r="G136" s="231">
        <f t="shared" si="10"/>
        <v>749</v>
      </c>
      <c r="H136" s="231"/>
      <c r="I136" s="1047"/>
      <c r="J136" s="224" t="s">
        <v>155</v>
      </c>
      <c r="K136" s="338"/>
      <c r="L136" s="39"/>
    </row>
    <row r="137" spans="1:12" x14ac:dyDescent="0.2">
      <c r="A137" s="130"/>
      <c r="B137" s="226" t="s">
        <v>323</v>
      </c>
      <c r="C137" s="227">
        <v>90</v>
      </c>
      <c r="D137" s="228">
        <v>5</v>
      </c>
      <c r="E137" s="261" t="s">
        <v>402</v>
      </c>
      <c r="F137" s="230">
        <v>21.4</v>
      </c>
      <c r="G137" s="231">
        <f t="shared" si="10"/>
        <v>107</v>
      </c>
      <c r="H137" s="231"/>
      <c r="I137" s="1047"/>
      <c r="J137" s="224" t="s">
        <v>155</v>
      </c>
      <c r="K137" s="338"/>
      <c r="L137" s="39"/>
    </row>
    <row r="138" spans="1:12" x14ac:dyDescent="0.2">
      <c r="A138" s="130"/>
      <c r="B138" s="174" t="s">
        <v>324</v>
      </c>
      <c r="C138" s="175">
        <v>90</v>
      </c>
      <c r="D138" s="176">
        <v>116</v>
      </c>
      <c r="E138" s="253" t="s">
        <v>402</v>
      </c>
      <c r="F138" s="178">
        <v>21.4</v>
      </c>
      <c r="G138" s="179">
        <f t="shared" si="10"/>
        <v>2482.3999999999996</v>
      </c>
      <c r="H138" s="231"/>
      <c r="I138" s="1047"/>
      <c r="J138" s="181" t="s">
        <v>155</v>
      </c>
      <c r="K138" s="339"/>
      <c r="L138" s="39"/>
    </row>
    <row r="139" spans="1:12" x14ac:dyDescent="0.2">
      <c r="A139" s="130"/>
      <c r="B139" s="272" t="s">
        <v>322</v>
      </c>
      <c r="C139" s="273">
        <v>90</v>
      </c>
      <c r="D139" s="301">
        <v>48</v>
      </c>
      <c r="E139" s="275" t="s">
        <v>402</v>
      </c>
      <c r="F139" s="276">
        <v>21.4</v>
      </c>
      <c r="G139" s="277">
        <f t="shared" si="10"/>
        <v>1027.1999999999998</v>
      </c>
      <c r="H139" s="257"/>
      <c r="I139" s="1047"/>
      <c r="J139" s="340" t="s">
        <v>155</v>
      </c>
      <c r="K139" s="341"/>
      <c r="L139" s="39"/>
    </row>
    <row r="140" spans="1:12" x14ac:dyDescent="0.2">
      <c r="A140" s="130"/>
      <c r="B140" s="272" t="s">
        <v>321</v>
      </c>
      <c r="C140" s="273">
        <v>90</v>
      </c>
      <c r="D140" s="301">
        <v>35</v>
      </c>
      <c r="E140" s="275" t="s">
        <v>402</v>
      </c>
      <c r="F140" s="276">
        <v>21.4</v>
      </c>
      <c r="G140" s="277">
        <f t="shared" si="10"/>
        <v>749</v>
      </c>
      <c r="H140" s="257"/>
      <c r="I140" s="1047"/>
      <c r="J140" s="340" t="s">
        <v>155</v>
      </c>
      <c r="K140" s="341"/>
      <c r="L140" s="39"/>
    </row>
    <row r="141" spans="1:12" x14ac:dyDescent="0.2">
      <c r="A141" s="130"/>
      <c r="B141" s="272" t="s">
        <v>320</v>
      </c>
      <c r="C141" s="273">
        <v>90</v>
      </c>
      <c r="D141" s="301">
        <v>102</v>
      </c>
      <c r="E141" s="275" t="s">
        <v>402</v>
      </c>
      <c r="F141" s="276">
        <v>21.4</v>
      </c>
      <c r="G141" s="277">
        <f t="shared" ref="G141:G153" si="11">D141*F141</f>
        <v>2182.7999999999997</v>
      </c>
      <c r="H141" s="277"/>
      <c r="I141" s="993"/>
      <c r="J141" s="340" t="s">
        <v>155</v>
      </c>
      <c r="K141" s="341"/>
      <c r="L141" s="39"/>
    </row>
    <row r="142" spans="1:12" x14ac:dyDescent="0.2">
      <c r="A142" s="130"/>
      <c r="B142" s="151" t="s">
        <v>437</v>
      </c>
      <c r="C142" s="183" t="s">
        <v>533</v>
      </c>
      <c r="D142" s="153">
        <v>12</v>
      </c>
      <c r="E142" s="154" t="s">
        <v>4</v>
      </c>
      <c r="F142" s="155">
        <v>8.94</v>
      </c>
      <c r="G142" s="156">
        <f t="shared" si="11"/>
        <v>107.28</v>
      </c>
      <c r="H142" s="269"/>
      <c r="I142" s="1015" t="s">
        <v>449</v>
      </c>
      <c r="J142" s="158" t="s">
        <v>155</v>
      </c>
      <c r="K142" s="337"/>
      <c r="L142" s="39"/>
    </row>
    <row r="143" spans="1:12" x14ac:dyDescent="0.2">
      <c r="A143" s="130"/>
      <c r="B143" s="160" t="s">
        <v>485</v>
      </c>
      <c r="C143" s="212">
        <v>90</v>
      </c>
      <c r="D143" s="162">
        <v>140</v>
      </c>
      <c r="E143" s="163" t="s">
        <v>5</v>
      </c>
      <c r="F143" s="164">
        <v>21.4</v>
      </c>
      <c r="G143" s="165">
        <f t="shared" si="11"/>
        <v>2996</v>
      </c>
      <c r="H143" s="269"/>
      <c r="I143" s="1016"/>
      <c r="J143" s="166" t="s">
        <v>155</v>
      </c>
      <c r="K143" s="342"/>
      <c r="L143" s="39"/>
    </row>
    <row r="144" spans="1:12" x14ac:dyDescent="0.2">
      <c r="A144" s="130"/>
      <c r="B144" s="160" t="s">
        <v>438</v>
      </c>
      <c r="C144" s="212" t="s">
        <v>538</v>
      </c>
      <c r="D144" s="162">
        <v>2</v>
      </c>
      <c r="E144" s="163" t="s">
        <v>5</v>
      </c>
      <c r="F144" s="164">
        <v>21.4</v>
      </c>
      <c r="G144" s="165">
        <f t="shared" si="11"/>
        <v>42.8</v>
      </c>
      <c r="H144" s="165"/>
      <c r="I144" s="1016"/>
      <c r="J144" s="166" t="s">
        <v>155</v>
      </c>
      <c r="K144" s="342"/>
      <c r="L144" s="39"/>
    </row>
    <row r="145" spans="1:12" x14ac:dyDescent="0.2">
      <c r="A145" s="130"/>
      <c r="B145" s="167" t="s">
        <v>439</v>
      </c>
      <c r="C145" s="168" t="s">
        <v>533</v>
      </c>
      <c r="D145" s="169">
        <v>6</v>
      </c>
      <c r="E145" s="170" t="s">
        <v>5</v>
      </c>
      <c r="F145" s="171">
        <v>21.4</v>
      </c>
      <c r="G145" s="172">
        <f t="shared" si="11"/>
        <v>128.39999999999998</v>
      </c>
      <c r="H145" s="165"/>
      <c r="I145" s="1016"/>
      <c r="J145" s="173" t="s">
        <v>155</v>
      </c>
      <c r="K145" s="343"/>
      <c r="L145" s="39"/>
    </row>
    <row r="146" spans="1:12" x14ac:dyDescent="0.2">
      <c r="A146" s="130"/>
      <c r="B146" s="272" t="s">
        <v>440</v>
      </c>
      <c r="C146" s="273">
        <v>10</v>
      </c>
      <c r="D146" s="301">
        <v>1</v>
      </c>
      <c r="E146" s="275" t="s">
        <v>4</v>
      </c>
      <c r="F146" s="276">
        <v>8.94</v>
      </c>
      <c r="G146" s="277">
        <f t="shared" si="11"/>
        <v>8.94</v>
      </c>
      <c r="H146" s="257"/>
      <c r="I146" s="1016"/>
      <c r="J146" s="340" t="s">
        <v>155</v>
      </c>
      <c r="K146" s="348"/>
      <c r="L146" s="39"/>
    </row>
    <row r="147" spans="1:12" x14ac:dyDescent="0.2">
      <c r="A147" s="130"/>
      <c r="B147" s="160" t="s">
        <v>441</v>
      </c>
      <c r="C147" s="212" t="s">
        <v>538</v>
      </c>
      <c r="D147" s="162">
        <v>204</v>
      </c>
      <c r="E147" s="163" t="s">
        <v>5</v>
      </c>
      <c r="F147" s="164">
        <v>21.4</v>
      </c>
      <c r="G147" s="165">
        <f t="shared" si="11"/>
        <v>4365.5999999999995</v>
      </c>
      <c r="H147" s="269"/>
      <c r="I147" s="1016"/>
      <c r="J147" s="166" t="s">
        <v>155</v>
      </c>
      <c r="K147" s="342"/>
      <c r="L147" s="39"/>
    </row>
    <row r="148" spans="1:12" x14ac:dyDescent="0.2">
      <c r="A148" s="130"/>
      <c r="B148" s="167" t="s">
        <v>442</v>
      </c>
      <c r="C148" s="168" t="s">
        <v>533</v>
      </c>
      <c r="D148" s="169">
        <v>30</v>
      </c>
      <c r="E148" s="170" t="s">
        <v>5</v>
      </c>
      <c r="F148" s="171">
        <v>21.4</v>
      </c>
      <c r="G148" s="172">
        <f t="shared" si="11"/>
        <v>642</v>
      </c>
      <c r="H148" s="165"/>
      <c r="I148" s="1016"/>
      <c r="J148" s="173" t="s">
        <v>155</v>
      </c>
      <c r="K148" s="343"/>
      <c r="L148" s="39"/>
    </row>
    <row r="149" spans="1:12" x14ac:dyDescent="0.2">
      <c r="A149" s="130"/>
      <c r="B149" s="160" t="s">
        <v>444</v>
      </c>
      <c r="C149" s="212" t="s">
        <v>538</v>
      </c>
      <c r="D149" s="162">
        <v>21</v>
      </c>
      <c r="E149" s="163" t="s">
        <v>5</v>
      </c>
      <c r="F149" s="164">
        <v>21.4</v>
      </c>
      <c r="G149" s="165">
        <f t="shared" si="11"/>
        <v>449.4</v>
      </c>
      <c r="H149" s="269"/>
      <c r="I149" s="1016"/>
      <c r="J149" s="166" t="s">
        <v>155</v>
      </c>
      <c r="K149" s="342"/>
      <c r="L149" s="39"/>
    </row>
    <row r="150" spans="1:12" x14ac:dyDescent="0.2">
      <c r="A150" s="130"/>
      <c r="B150" s="160" t="s">
        <v>445</v>
      </c>
      <c r="C150" s="212">
        <v>90</v>
      </c>
      <c r="D150" s="162">
        <v>9</v>
      </c>
      <c r="E150" s="163" t="s">
        <v>5</v>
      </c>
      <c r="F150" s="164">
        <v>21.4</v>
      </c>
      <c r="G150" s="165">
        <f t="shared" si="11"/>
        <v>192.6</v>
      </c>
      <c r="H150" s="165"/>
      <c r="I150" s="1016"/>
      <c r="J150" s="166" t="s">
        <v>155</v>
      </c>
      <c r="K150" s="342"/>
      <c r="L150" s="39"/>
    </row>
    <row r="151" spans="1:12" x14ac:dyDescent="0.2">
      <c r="A151" s="130"/>
      <c r="B151" s="167" t="s">
        <v>443</v>
      </c>
      <c r="C151" s="344" t="s">
        <v>523</v>
      </c>
      <c r="D151" s="345">
        <v>49</v>
      </c>
      <c r="E151" s="345" t="s">
        <v>4</v>
      </c>
      <c r="F151" s="344">
        <v>0</v>
      </c>
      <c r="G151" s="346">
        <f t="shared" si="11"/>
        <v>0</v>
      </c>
      <c r="H151" s="347"/>
      <c r="I151" s="1016"/>
      <c r="J151" s="173"/>
      <c r="K151" s="343" t="s">
        <v>446</v>
      </c>
      <c r="L151" s="39"/>
    </row>
    <row r="152" spans="1:12" x14ac:dyDescent="0.2">
      <c r="A152" s="130"/>
      <c r="B152" s="151" t="s">
        <v>447</v>
      </c>
      <c r="C152" s="183" t="s">
        <v>567</v>
      </c>
      <c r="D152" s="153">
        <v>16</v>
      </c>
      <c r="E152" s="154" t="s">
        <v>4</v>
      </c>
      <c r="F152" s="155">
        <v>8.94</v>
      </c>
      <c r="G152" s="156">
        <f t="shared" si="11"/>
        <v>143.04</v>
      </c>
      <c r="H152" s="269"/>
      <c r="I152" s="1016"/>
      <c r="J152" s="158" t="s">
        <v>155</v>
      </c>
      <c r="K152" s="337"/>
      <c r="L152" s="39"/>
    </row>
    <row r="153" spans="1:12" x14ac:dyDescent="0.2">
      <c r="A153" s="130"/>
      <c r="B153" s="272" t="s">
        <v>448</v>
      </c>
      <c r="C153" s="273">
        <v>90</v>
      </c>
      <c r="D153" s="301">
        <v>13</v>
      </c>
      <c r="E153" s="275" t="s">
        <v>5</v>
      </c>
      <c r="F153" s="276">
        <v>21.4</v>
      </c>
      <c r="G153" s="277">
        <f t="shared" si="11"/>
        <v>278.2</v>
      </c>
      <c r="H153" s="277"/>
      <c r="I153" s="1017"/>
      <c r="J153" s="340" t="s">
        <v>155</v>
      </c>
      <c r="K153" s="348"/>
      <c r="L153" s="39"/>
    </row>
    <row r="154" spans="1:12" ht="51.75" thickBot="1" x14ac:dyDescent="0.25">
      <c r="A154" s="133"/>
      <c r="B154" s="349" t="s">
        <v>498</v>
      </c>
      <c r="C154" s="350">
        <v>90</v>
      </c>
      <c r="D154" s="351">
        <v>1046</v>
      </c>
      <c r="E154" s="352" t="s">
        <v>5</v>
      </c>
      <c r="F154" s="353">
        <v>21.4</v>
      </c>
      <c r="G154" s="354">
        <f>D154*F154*29/36</f>
        <v>18031.877777777776</v>
      </c>
      <c r="H154" s="354">
        <v>7764.79</v>
      </c>
      <c r="I154" s="355" t="s">
        <v>568</v>
      </c>
      <c r="J154" s="356" t="s">
        <v>155</v>
      </c>
      <c r="K154" s="357" t="s">
        <v>588</v>
      </c>
      <c r="L154" s="39" t="s">
        <v>586</v>
      </c>
    </row>
    <row r="155" spans="1:12" ht="38.25" x14ac:dyDescent="0.2">
      <c r="A155" s="121" t="s">
        <v>26</v>
      </c>
      <c r="B155" s="160" t="str">
        <f>"30/1"</f>
        <v>30/1</v>
      </c>
      <c r="C155" s="161">
        <v>90</v>
      </c>
      <c r="D155" s="162">
        <v>53</v>
      </c>
      <c r="E155" s="163" t="s">
        <v>5</v>
      </c>
      <c r="F155" s="164">
        <v>21.94</v>
      </c>
      <c r="G155" s="165">
        <v>65.819999999999993</v>
      </c>
      <c r="H155" s="165"/>
      <c r="I155" s="358" t="s">
        <v>240</v>
      </c>
      <c r="J155" s="166" t="s">
        <v>155</v>
      </c>
      <c r="K155" s="210" t="s">
        <v>241</v>
      </c>
      <c r="L155" s="59"/>
    </row>
    <row r="156" spans="1:12" ht="38.25" x14ac:dyDescent="0.2">
      <c r="A156" s="130"/>
      <c r="B156" s="167" t="s">
        <v>242</v>
      </c>
      <c r="C156" s="258">
        <v>90</v>
      </c>
      <c r="D156" s="169">
        <v>11</v>
      </c>
      <c r="E156" s="170" t="s">
        <v>5</v>
      </c>
      <c r="F156" s="171">
        <v>0</v>
      </c>
      <c r="G156" s="172">
        <v>0</v>
      </c>
      <c r="H156" s="172"/>
      <c r="I156" s="315" t="s">
        <v>243</v>
      </c>
      <c r="J156" s="173"/>
      <c r="K156" s="359" t="s">
        <v>244</v>
      </c>
      <c r="L156" s="59"/>
    </row>
    <row r="157" spans="1:12" ht="18" customHeight="1" x14ac:dyDescent="0.2">
      <c r="A157" s="130"/>
      <c r="B157" s="226" t="s">
        <v>245</v>
      </c>
      <c r="C157" s="259">
        <v>10</v>
      </c>
      <c r="D157" s="228">
        <v>147</v>
      </c>
      <c r="E157" s="229" t="s">
        <v>5</v>
      </c>
      <c r="F157" s="230">
        <v>34.9</v>
      </c>
      <c r="G157" s="231">
        <f t="shared" ref="G157:G158" si="12">D157*F157</f>
        <v>5130.3</v>
      </c>
      <c r="H157" s="231"/>
      <c r="I157" s="998" t="s">
        <v>246</v>
      </c>
      <c r="J157" s="360" t="s">
        <v>201</v>
      </c>
      <c r="K157" s="361"/>
      <c r="L157" s="59"/>
    </row>
    <row r="158" spans="1:12" ht="18" customHeight="1" x14ac:dyDescent="0.2">
      <c r="A158" s="130"/>
      <c r="B158" s="174" t="s">
        <v>247</v>
      </c>
      <c r="C158" s="251">
        <v>10</v>
      </c>
      <c r="D158" s="176">
        <v>4</v>
      </c>
      <c r="E158" s="177" t="s">
        <v>5</v>
      </c>
      <c r="F158" s="230">
        <v>34.9</v>
      </c>
      <c r="G158" s="231">
        <f t="shared" si="12"/>
        <v>139.6</v>
      </c>
      <c r="H158" s="231"/>
      <c r="I158" s="999"/>
      <c r="J158" s="362" t="s">
        <v>201</v>
      </c>
      <c r="K158" s="363"/>
      <c r="L158" s="59"/>
    </row>
    <row r="159" spans="1:12" ht="51" x14ac:dyDescent="0.2">
      <c r="A159" s="130"/>
      <c r="B159" s="272" t="s">
        <v>248</v>
      </c>
      <c r="C159" s="300" t="s">
        <v>529</v>
      </c>
      <c r="D159" s="301">
        <v>586</v>
      </c>
      <c r="E159" s="275" t="s">
        <v>6</v>
      </c>
      <c r="F159" s="276">
        <v>7.35</v>
      </c>
      <c r="G159" s="277">
        <f>D159*F159</f>
        <v>4307.0999999999995</v>
      </c>
      <c r="H159" s="277"/>
      <c r="I159" s="364" t="s">
        <v>249</v>
      </c>
      <c r="J159" s="365" t="s">
        <v>155</v>
      </c>
      <c r="K159" s="366" t="s">
        <v>404</v>
      </c>
      <c r="L159" s="59"/>
    </row>
    <row r="160" spans="1:12" x14ac:dyDescent="0.2">
      <c r="A160" s="130"/>
      <c r="B160" s="160" t="s">
        <v>250</v>
      </c>
      <c r="C160" s="161" t="s">
        <v>562</v>
      </c>
      <c r="D160" s="162">
        <v>450</v>
      </c>
      <c r="E160" s="163" t="s">
        <v>166</v>
      </c>
      <c r="F160" s="164">
        <v>7.35</v>
      </c>
      <c r="G160" s="165">
        <f t="shared" ref="G160:G211" si="13">D160*F160</f>
        <v>3307.5</v>
      </c>
      <c r="H160" s="165"/>
      <c r="I160" s="1000" t="s">
        <v>251</v>
      </c>
      <c r="J160" s="367" t="s">
        <v>155</v>
      </c>
      <c r="K160" s="1018"/>
      <c r="L160" s="59"/>
    </row>
    <row r="161" spans="1:12" x14ac:dyDescent="0.2">
      <c r="A161" s="130"/>
      <c r="B161" s="167" t="s">
        <v>252</v>
      </c>
      <c r="C161" s="258">
        <v>50</v>
      </c>
      <c r="D161" s="169">
        <v>18</v>
      </c>
      <c r="E161" s="170" t="s">
        <v>5</v>
      </c>
      <c r="F161" s="171">
        <v>21.4</v>
      </c>
      <c r="G161" s="172">
        <f t="shared" si="13"/>
        <v>385.2</v>
      </c>
      <c r="H161" s="172"/>
      <c r="I161" s="1002"/>
      <c r="J161" s="368" t="s">
        <v>155</v>
      </c>
      <c r="K161" s="1020"/>
      <c r="L161" s="59"/>
    </row>
    <row r="162" spans="1:12" ht="38.25" x14ac:dyDescent="0.2">
      <c r="A162" s="130"/>
      <c r="B162" s="293" t="s">
        <v>253</v>
      </c>
      <c r="C162" s="300">
        <v>90</v>
      </c>
      <c r="D162" s="301">
        <v>18</v>
      </c>
      <c r="E162" s="275" t="s">
        <v>5</v>
      </c>
      <c r="F162" s="276">
        <v>21.4</v>
      </c>
      <c r="G162" s="277">
        <f t="shared" si="13"/>
        <v>385.2</v>
      </c>
      <c r="H162" s="277"/>
      <c r="I162" s="364" t="s">
        <v>254</v>
      </c>
      <c r="J162" s="365" t="s">
        <v>155</v>
      </c>
      <c r="K162" s="366" t="s">
        <v>255</v>
      </c>
      <c r="L162" s="59"/>
    </row>
    <row r="163" spans="1:12" x14ac:dyDescent="0.2">
      <c r="A163" s="130"/>
      <c r="B163" s="293" t="s">
        <v>256</v>
      </c>
      <c r="C163" s="259">
        <v>90</v>
      </c>
      <c r="D163" s="228">
        <v>28</v>
      </c>
      <c r="E163" s="261" t="s">
        <v>5</v>
      </c>
      <c r="F163" s="230">
        <v>21.4</v>
      </c>
      <c r="G163" s="231">
        <f t="shared" si="13"/>
        <v>599.19999999999993</v>
      </c>
      <c r="H163" s="231"/>
      <c r="I163" s="997" t="s">
        <v>257</v>
      </c>
      <c r="J163" s="369" t="s">
        <v>155</v>
      </c>
      <c r="K163" s="225"/>
      <c r="L163" s="59"/>
    </row>
    <row r="164" spans="1:12" x14ac:dyDescent="0.2">
      <c r="A164" s="130"/>
      <c r="B164" s="226" t="s">
        <v>258</v>
      </c>
      <c r="C164" s="259">
        <v>90</v>
      </c>
      <c r="D164" s="228">
        <v>3</v>
      </c>
      <c r="E164" s="261" t="s">
        <v>5</v>
      </c>
      <c r="F164" s="230">
        <v>21.4</v>
      </c>
      <c r="G164" s="231">
        <f t="shared" si="13"/>
        <v>64.199999999999989</v>
      </c>
      <c r="H164" s="231"/>
      <c r="I164" s="998"/>
      <c r="J164" s="369" t="s">
        <v>155</v>
      </c>
      <c r="K164" s="225"/>
      <c r="L164" s="59"/>
    </row>
    <row r="165" spans="1:12" x14ac:dyDescent="0.2">
      <c r="A165" s="130"/>
      <c r="B165" s="174" t="s">
        <v>259</v>
      </c>
      <c r="C165" s="251">
        <v>90</v>
      </c>
      <c r="D165" s="176">
        <v>15</v>
      </c>
      <c r="E165" s="253" t="s">
        <v>5</v>
      </c>
      <c r="F165" s="178">
        <v>21.4</v>
      </c>
      <c r="G165" s="179">
        <f t="shared" si="13"/>
        <v>321</v>
      </c>
      <c r="H165" s="231"/>
      <c r="I165" s="998"/>
      <c r="J165" s="370" t="s">
        <v>155</v>
      </c>
      <c r="K165" s="182"/>
      <c r="L165" s="59"/>
    </row>
    <row r="166" spans="1:12" x14ac:dyDescent="0.2">
      <c r="A166" s="130"/>
      <c r="B166" s="272" t="s">
        <v>260</v>
      </c>
      <c r="C166" s="300">
        <v>90</v>
      </c>
      <c r="D166" s="301">
        <v>47</v>
      </c>
      <c r="E166" s="275" t="s">
        <v>5</v>
      </c>
      <c r="F166" s="276">
        <v>21.4</v>
      </c>
      <c r="G166" s="277">
        <f t="shared" si="13"/>
        <v>1005.8</v>
      </c>
      <c r="H166" s="257"/>
      <c r="I166" s="998"/>
      <c r="J166" s="365" t="s">
        <v>155</v>
      </c>
      <c r="K166" s="366"/>
      <c r="L166" s="59"/>
    </row>
    <row r="167" spans="1:12" x14ac:dyDescent="0.2">
      <c r="A167" s="130"/>
      <c r="B167" s="272" t="s">
        <v>261</v>
      </c>
      <c r="C167" s="300">
        <v>90</v>
      </c>
      <c r="D167" s="301">
        <v>25</v>
      </c>
      <c r="E167" s="275" t="s">
        <v>5</v>
      </c>
      <c r="F167" s="276">
        <v>21.4</v>
      </c>
      <c r="G167" s="277">
        <f t="shared" si="13"/>
        <v>535</v>
      </c>
      <c r="H167" s="277"/>
      <c r="I167" s="998"/>
      <c r="J167" s="365" t="s">
        <v>155</v>
      </c>
      <c r="K167" s="366"/>
      <c r="L167" s="59"/>
    </row>
    <row r="168" spans="1:12" x14ac:dyDescent="0.2">
      <c r="A168" s="130"/>
      <c r="B168" s="272" t="s">
        <v>262</v>
      </c>
      <c r="C168" s="300">
        <v>90</v>
      </c>
      <c r="D168" s="301">
        <v>20</v>
      </c>
      <c r="E168" s="275" t="s">
        <v>4</v>
      </c>
      <c r="F168" s="276">
        <v>7.35</v>
      </c>
      <c r="G168" s="277">
        <f t="shared" si="13"/>
        <v>147</v>
      </c>
      <c r="H168" s="231"/>
      <c r="I168" s="998"/>
      <c r="J168" s="365" t="s">
        <v>155</v>
      </c>
      <c r="K168" s="366"/>
      <c r="L168" s="59"/>
    </row>
    <row r="169" spans="1:12" x14ac:dyDescent="0.2">
      <c r="A169" s="130"/>
      <c r="B169" s="272" t="s">
        <v>263</v>
      </c>
      <c r="C169" s="300">
        <v>90</v>
      </c>
      <c r="D169" s="301">
        <v>12</v>
      </c>
      <c r="E169" s="275" t="s">
        <v>5</v>
      </c>
      <c r="F169" s="276">
        <v>21.4</v>
      </c>
      <c r="G169" s="277">
        <f t="shared" si="13"/>
        <v>256.79999999999995</v>
      </c>
      <c r="H169" s="277"/>
      <c r="I169" s="998"/>
      <c r="J169" s="365" t="s">
        <v>155</v>
      </c>
      <c r="K169" s="366"/>
      <c r="L169" s="59"/>
    </row>
    <row r="170" spans="1:12" x14ac:dyDescent="0.2">
      <c r="A170" s="130"/>
      <c r="B170" s="272" t="s">
        <v>264</v>
      </c>
      <c r="C170" s="300">
        <v>90</v>
      </c>
      <c r="D170" s="301">
        <v>14</v>
      </c>
      <c r="E170" s="275" t="s">
        <v>5</v>
      </c>
      <c r="F170" s="276">
        <v>21.4</v>
      </c>
      <c r="G170" s="277">
        <f t="shared" si="13"/>
        <v>299.59999999999997</v>
      </c>
      <c r="H170" s="277"/>
      <c r="I170" s="998"/>
      <c r="J170" s="365" t="s">
        <v>155</v>
      </c>
      <c r="K170" s="366"/>
      <c r="L170" s="59"/>
    </row>
    <row r="171" spans="1:12" x14ac:dyDescent="0.2">
      <c r="A171" s="130"/>
      <c r="B171" s="272" t="s">
        <v>265</v>
      </c>
      <c r="C171" s="300">
        <v>90</v>
      </c>
      <c r="D171" s="301">
        <v>35</v>
      </c>
      <c r="E171" s="275" t="s">
        <v>5</v>
      </c>
      <c r="F171" s="276">
        <v>21.4</v>
      </c>
      <c r="G171" s="277">
        <f t="shared" si="13"/>
        <v>749</v>
      </c>
      <c r="H171" s="179"/>
      <c r="I171" s="999"/>
      <c r="J171" s="365" t="s">
        <v>155</v>
      </c>
      <c r="K171" s="366"/>
      <c r="L171" s="59"/>
    </row>
    <row r="172" spans="1:12" ht="12.75" customHeight="1" x14ac:dyDescent="0.2">
      <c r="A172" s="130"/>
      <c r="B172" s="160" t="s">
        <v>266</v>
      </c>
      <c r="C172" s="161" t="s">
        <v>525</v>
      </c>
      <c r="D172" s="162">
        <v>65</v>
      </c>
      <c r="E172" s="163" t="s">
        <v>267</v>
      </c>
      <c r="F172" s="164">
        <v>7.35</v>
      </c>
      <c r="G172" s="165">
        <f t="shared" si="13"/>
        <v>477.75</v>
      </c>
      <c r="H172" s="165"/>
      <c r="I172" s="1000" t="s">
        <v>268</v>
      </c>
      <c r="J172" s="367" t="s">
        <v>155</v>
      </c>
      <c r="K172" s="210"/>
      <c r="L172" s="59"/>
    </row>
    <row r="173" spans="1:12" x14ac:dyDescent="0.2">
      <c r="A173" s="131"/>
      <c r="B173" s="160" t="s">
        <v>269</v>
      </c>
      <c r="C173" s="161">
        <v>90</v>
      </c>
      <c r="D173" s="162">
        <v>109</v>
      </c>
      <c r="E173" s="163" t="s">
        <v>4</v>
      </c>
      <c r="F173" s="164">
        <v>7.35</v>
      </c>
      <c r="G173" s="165">
        <f t="shared" si="13"/>
        <v>801.15</v>
      </c>
      <c r="H173" s="165"/>
      <c r="I173" s="1001"/>
      <c r="J173" s="367" t="s">
        <v>155</v>
      </c>
      <c r="K173" s="210"/>
      <c r="L173" s="59"/>
    </row>
    <row r="174" spans="1:12" x14ac:dyDescent="0.2">
      <c r="A174" s="130"/>
      <c r="B174" s="167" t="s">
        <v>270</v>
      </c>
      <c r="C174" s="258" t="s">
        <v>525</v>
      </c>
      <c r="D174" s="169">
        <v>30</v>
      </c>
      <c r="E174" s="170" t="s">
        <v>4</v>
      </c>
      <c r="F174" s="171">
        <v>7.35</v>
      </c>
      <c r="G174" s="172">
        <f t="shared" si="13"/>
        <v>220.5</v>
      </c>
      <c r="H174" s="172"/>
      <c r="I174" s="1002"/>
      <c r="J174" s="368" t="s">
        <v>155</v>
      </c>
      <c r="K174" s="211"/>
      <c r="L174" s="59"/>
    </row>
    <row r="175" spans="1:12" ht="38.25" x14ac:dyDescent="0.2">
      <c r="A175" s="130"/>
      <c r="B175" s="226" t="s">
        <v>271</v>
      </c>
      <c r="C175" s="259" t="s">
        <v>533</v>
      </c>
      <c r="D175" s="228">
        <v>181</v>
      </c>
      <c r="E175" s="261" t="s">
        <v>5</v>
      </c>
      <c r="F175" s="230">
        <v>21.4</v>
      </c>
      <c r="G175" s="231">
        <f t="shared" si="13"/>
        <v>3873.3999999999996</v>
      </c>
      <c r="H175" s="231"/>
      <c r="I175" s="371" t="s">
        <v>272</v>
      </c>
      <c r="J175" s="369" t="s">
        <v>155</v>
      </c>
      <c r="K175" s="225"/>
      <c r="L175" s="59"/>
    </row>
    <row r="176" spans="1:12" ht="21" customHeight="1" x14ac:dyDescent="0.2">
      <c r="A176" s="130"/>
      <c r="B176" s="372" t="s">
        <v>273</v>
      </c>
      <c r="C176" s="294" t="s">
        <v>533</v>
      </c>
      <c r="D176" s="373">
        <v>63</v>
      </c>
      <c r="E176" s="374" t="s">
        <v>239</v>
      </c>
      <c r="F176" s="375">
        <v>0</v>
      </c>
      <c r="G176" s="376">
        <f t="shared" si="13"/>
        <v>0</v>
      </c>
      <c r="H176" s="376"/>
      <c r="I176" s="1006" t="s">
        <v>274</v>
      </c>
      <c r="J176" s="1009"/>
      <c r="K176" s="1012" t="s">
        <v>275</v>
      </c>
      <c r="L176" s="59"/>
    </row>
    <row r="177" spans="1:12" ht="21" customHeight="1" x14ac:dyDescent="0.2">
      <c r="A177" s="130"/>
      <c r="B177" s="377" t="s">
        <v>276</v>
      </c>
      <c r="C177" s="259">
        <v>31</v>
      </c>
      <c r="D177" s="378">
        <v>6</v>
      </c>
      <c r="E177" s="261" t="s">
        <v>239</v>
      </c>
      <c r="F177" s="379">
        <v>0</v>
      </c>
      <c r="G177" s="380">
        <f t="shared" si="13"/>
        <v>0</v>
      </c>
      <c r="H177" s="380"/>
      <c r="I177" s="1007"/>
      <c r="J177" s="1010"/>
      <c r="K177" s="1013"/>
      <c r="L177" s="59"/>
    </row>
    <row r="178" spans="1:12" ht="21" customHeight="1" x14ac:dyDescent="0.2">
      <c r="A178" s="130"/>
      <c r="B178" s="377" t="s">
        <v>277</v>
      </c>
      <c r="C178" s="259">
        <v>90</v>
      </c>
      <c r="D178" s="378">
        <v>119</v>
      </c>
      <c r="E178" s="261" t="s">
        <v>239</v>
      </c>
      <c r="F178" s="379">
        <v>0</v>
      </c>
      <c r="G178" s="380">
        <v>0</v>
      </c>
      <c r="H178" s="380"/>
      <c r="I178" s="1007"/>
      <c r="J178" s="1010"/>
      <c r="K178" s="1013"/>
      <c r="L178" s="59"/>
    </row>
    <row r="179" spans="1:12" ht="21" customHeight="1" x14ac:dyDescent="0.2">
      <c r="A179" s="130"/>
      <c r="B179" s="377" t="s">
        <v>278</v>
      </c>
      <c r="C179" s="259">
        <v>90</v>
      </c>
      <c r="D179" s="378">
        <v>1538</v>
      </c>
      <c r="E179" s="261" t="s">
        <v>239</v>
      </c>
      <c r="F179" s="379">
        <v>0</v>
      </c>
      <c r="G179" s="380">
        <v>0</v>
      </c>
      <c r="H179" s="380"/>
      <c r="I179" s="1007"/>
      <c r="J179" s="1010"/>
      <c r="K179" s="1013"/>
      <c r="L179" s="59"/>
    </row>
    <row r="180" spans="1:12" ht="21" customHeight="1" x14ac:dyDescent="0.2">
      <c r="A180" s="130"/>
      <c r="B180" s="377" t="s">
        <v>279</v>
      </c>
      <c r="C180" s="259" t="s">
        <v>538</v>
      </c>
      <c r="D180" s="378">
        <v>479</v>
      </c>
      <c r="E180" s="261" t="s">
        <v>239</v>
      </c>
      <c r="F180" s="379">
        <v>0</v>
      </c>
      <c r="G180" s="380">
        <v>0</v>
      </c>
      <c r="H180" s="380"/>
      <c r="I180" s="1007"/>
      <c r="J180" s="1010"/>
      <c r="K180" s="1013"/>
      <c r="L180" s="59"/>
    </row>
    <row r="181" spans="1:12" ht="21" customHeight="1" x14ac:dyDescent="0.2">
      <c r="A181" s="130"/>
      <c r="B181" s="377" t="s">
        <v>280</v>
      </c>
      <c r="C181" s="259">
        <v>31</v>
      </c>
      <c r="D181" s="378">
        <v>45</v>
      </c>
      <c r="E181" s="261" t="s">
        <v>239</v>
      </c>
      <c r="F181" s="379">
        <v>0</v>
      </c>
      <c r="G181" s="380">
        <v>0</v>
      </c>
      <c r="H181" s="380"/>
      <c r="I181" s="1007"/>
      <c r="J181" s="1010"/>
      <c r="K181" s="1013"/>
      <c r="L181" s="59"/>
    </row>
    <row r="182" spans="1:12" ht="21" customHeight="1" x14ac:dyDescent="0.2">
      <c r="A182" s="130"/>
      <c r="B182" s="377" t="s">
        <v>281</v>
      </c>
      <c r="C182" s="227" t="s">
        <v>525</v>
      </c>
      <c r="D182" s="378">
        <v>1867</v>
      </c>
      <c r="E182" s="261" t="s">
        <v>239</v>
      </c>
      <c r="F182" s="379">
        <v>0</v>
      </c>
      <c r="G182" s="380">
        <v>0</v>
      </c>
      <c r="H182" s="380"/>
      <c r="I182" s="1007"/>
      <c r="J182" s="1010"/>
      <c r="K182" s="1013"/>
      <c r="L182" s="59"/>
    </row>
    <row r="183" spans="1:12" ht="21" customHeight="1" x14ac:dyDescent="0.2">
      <c r="A183" s="130"/>
      <c r="B183" s="377" t="s">
        <v>282</v>
      </c>
      <c r="C183" s="259">
        <v>90</v>
      </c>
      <c r="D183" s="378">
        <v>231</v>
      </c>
      <c r="E183" s="261" t="s">
        <v>239</v>
      </c>
      <c r="F183" s="379">
        <v>0</v>
      </c>
      <c r="G183" s="380">
        <v>0</v>
      </c>
      <c r="H183" s="380"/>
      <c r="I183" s="1007"/>
      <c r="J183" s="1010"/>
      <c r="K183" s="1013"/>
      <c r="L183" s="59"/>
    </row>
    <row r="184" spans="1:12" ht="21" customHeight="1" x14ac:dyDescent="0.2">
      <c r="A184" s="130"/>
      <c r="B184" s="377" t="s">
        <v>283</v>
      </c>
      <c r="C184" s="259" t="s">
        <v>525</v>
      </c>
      <c r="D184" s="378">
        <v>402</v>
      </c>
      <c r="E184" s="261" t="s">
        <v>239</v>
      </c>
      <c r="F184" s="379">
        <v>0</v>
      </c>
      <c r="G184" s="380">
        <v>0</v>
      </c>
      <c r="H184" s="380"/>
      <c r="I184" s="1007"/>
      <c r="J184" s="1010"/>
      <c r="K184" s="1013"/>
      <c r="L184" s="59"/>
    </row>
    <row r="185" spans="1:12" ht="21" customHeight="1" x14ac:dyDescent="0.2">
      <c r="A185" s="130"/>
      <c r="B185" s="377" t="s">
        <v>284</v>
      </c>
      <c r="C185" s="259">
        <v>10</v>
      </c>
      <c r="D185" s="378">
        <v>57</v>
      </c>
      <c r="E185" s="261" t="s">
        <v>239</v>
      </c>
      <c r="F185" s="379">
        <v>0</v>
      </c>
      <c r="G185" s="380">
        <v>0</v>
      </c>
      <c r="H185" s="380"/>
      <c r="I185" s="1008"/>
      <c r="J185" s="1011"/>
      <c r="K185" s="1014"/>
      <c r="L185" s="138"/>
    </row>
    <row r="186" spans="1:12" x14ac:dyDescent="0.2">
      <c r="A186" s="130"/>
      <c r="B186" s="381" t="s">
        <v>388</v>
      </c>
      <c r="C186" s="382" t="s">
        <v>538</v>
      </c>
      <c r="D186" s="383">
        <v>270</v>
      </c>
      <c r="E186" s="384" t="s">
        <v>52</v>
      </c>
      <c r="F186" s="385">
        <v>21.4</v>
      </c>
      <c r="G186" s="386">
        <f>D186*F186</f>
        <v>5778</v>
      </c>
      <c r="H186" s="387"/>
      <c r="I186" s="994" t="s">
        <v>405</v>
      </c>
      <c r="J186" s="388" t="s">
        <v>155</v>
      </c>
      <c r="K186" s="389"/>
      <c r="L186" s="138"/>
    </row>
    <row r="187" spans="1:12" ht="25.5" x14ac:dyDescent="0.2">
      <c r="A187" s="130"/>
      <c r="B187" s="398" t="s">
        <v>389</v>
      </c>
      <c r="C187" s="399">
        <v>90</v>
      </c>
      <c r="D187" s="400">
        <v>685</v>
      </c>
      <c r="E187" s="401" t="s">
        <v>52</v>
      </c>
      <c r="F187" s="402">
        <v>21.4</v>
      </c>
      <c r="G187" s="403">
        <f>D187*F187</f>
        <v>14658.999999999998</v>
      </c>
      <c r="H187" s="445"/>
      <c r="I187" s="995"/>
      <c r="J187" s="404" t="s">
        <v>155</v>
      </c>
      <c r="K187" s="405" t="s">
        <v>589</v>
      </c>
      <c r="L187" s="138"/>
    </row>
    <row r="188" spans="1:12" x14ac:dyDescent="0.2">
      <c r="A188" s="130"/>
      <c r="B188" s="390" t="s">
        <v>390</v>
      </c>
      <c r="C188" s="391">
        <v>10</v>
      </c>
      <c r="D188" s="392">
        <v>183</v>
      </c>
      <c r="E188" s="393" t="s">
        <v>52</v>
      </c>
      <c r="F188" s="394">
        <v>21.4</v>
      </c>
      <c r="G188" s="395">
        <f>D188*F188</f>
        <v>3916.2</v>
      </c>
      <c r="H188" s="444">
        <v>6039</v>
      </c>
      <c r="I188" s="996"/>
      <c r="J188" s="396" t="s">
        <v>155</v>
      </c>
      <c r="K188" s="397"/>
      <c r="L188" s="138" t="s">
        <v>586</v>
      </c>
    </row>
    <row r="189" spans="1:12" ht="38.25" x14ac:dyDescent="0.2">
      <c r="A189" s="130"/>
      <c r="B189" s="381" t="s">
        <v>450</v>
      </c>
      <c r="C189" s="382">
        <v>90</v>
      </c>
      <c r="D189" s="383">
        <v>108</v>
      </c>
      <c r="E189" s="384" t="s">
        <v>5</v>
      </c>
      <c r="F189" s="385">
        <v>21.4</v>
      </c>
      <c r="G189" s="386">
        <f>D189*F189</f>
        <v>2311.1999999999998</v>
      </c>
      <c r="H189" s="386"/>
      <c r="I189" s="406" t="s">
        <v>569</v>
      </c>
      <c r="J189" s="388" t="s">
        <v>155</v>
      </c>
      <c r="K189" s="389"/>
      <c r="L189" s="138"/>
    </row>
    <row r="190" spans="1:12" ht="39" thickBot="1" x14ac:dyDescent="0.25">
      <c r="A190" s="130"/>
      <c r="B190" s="381" t="s">
        <v>515</v>
      </c>
      <c r="C190" s="382">
        <v>90</v>
      </c>
      <c r="D190" s="383">
        <v>98</v>
      </c>
      <c r="E190" s="384" t="s">
        <v>5</v>
      </c>
      <c r="F190" s="385">
        <v>21.4</v>
      </c>
      <c r="G190" s="386">
        <f>D190*F190</f>
        <v>2097.1999999999998</v>
      </c>
      <c r="H190" s="386"/>
      <c r="I190" s="406" t="s">
        <v>570</v>
      </c>
      <c r="J190" s="388" t="s">
        <v>155</v>
      </c>
      <c r="K190" s="389"/>
      <c r="L190" s="138"/>
    </row>
    <row r="191" spans="1:12" ht="22.5" customHeight="1" x14ac:dyDescent="0.2">
      <c r="A191" s="132" t="s">
        <v>38</v>
      </c>
      <c r="B191" s="408" t="s">
        <v>285</v>
      </c>
      <c r="C191" s="409">
        <v>90</v>
      </c>
      <c r="D191" s="410">
        <v>75</v>
      </c>
      <c r="E191" s="411" t="s">
        <v>4</v>
      </c>
      <c r="F191" s="412">
        <v>7.35</v>
      </c>
      <c r="G191" s="413">
        <f t="shared" si="13"/>
        <v>551.25</v>
      </c>
      <c r="H191" s="413"/>
      <c r="I191" s="1003" t="s">
        <v>286</v>
      </c>
      <c r="J191" s="407" t="s">
        <v>155</v>
      </c>
      <c r="K191" s="1004"/>
      <c r="L191" s="39"/>
    </row>
    <row r="192" spans="1:12" x14ac:dyDescent="0.2">
      <c r="A192" s="121"/>
      <c r="B192" s="167" t="s">
        <v>287</v>
      </c>
      <c r="C192" s="258" t="s">
        <v>525</v>
      </c>
      <c r="D192" s="169">
        <v>40</v>
      </c>
      <c r="E192" s="170" t="s">
        <v>4</v>
      </c>
      <c r="F192" s="171">
        <v>7.35</v>
      </c>
      <c r="G192" s="172">
        <f t="shared" si="13"/>
        <v>294</v>
      </c>
      <c r="H192" s="443"/>
      <c r="I192" s="1001"/>
      <c r="J192" s="173" t="s">
        <v>155</v>
      </c>
      <c r="K192" s="1005"/>
      <c r="L192" s="39"/>
    </row>
    <row r="193" spans="1:12" x14ac:dyDescent="0.2">
      <c r="A193" s="121"/>
      <c r="B193" s="293" t="s">
        <v>288</v>
      </c>
      <c r="C193" s="259" t="s">
        <v>523</v>
      </c>
      <c r="D193" s="295">
        <v>57</v>
      </c>
      <c r="E193" s="261" t="s">
        <v>4</v>
      </c>
      <c r="F193" s="297">
        <v>7.35</v>
      </c>
      <c r="G193" s="257">
        <f t="shared" si="13"/>
        <v>418.95</v>
      </c>
      <c r="H193" s="231"/>
      <c r="I193" s="1002"/>
      <c r="J193" s="224" t="s">
        <v>155</v>
      </c>
      <c r="K193" s="361"/>
      <c r="L193" s="39"/>
    </row>
    <row r="194" spans="1:12" ht="19.5" customHeight="1" x14ac:dyDescent="0.2">
      <c r="A194" s="121"/>
      <c r="B194" s="226" t="s">
        <v>510</v>
      </c>
      <c r="C194" s="259" t="s">
        <v>525</v>
      </c>
      <c r="D194" s="228">
        <v>544</v>
      </c>
      <c r="E194" s="261" t="s">
        <v>212</v>
      </c>
      <c r="F194" s="230">
        <f>G194/D194</f>
        <v>11.482352941176471</v>
      </c>
      <c r="G194" s="231">
        <v>6246.4</v>
      </c>
      <c r="H194" s="231"/>
      <c r="I194" s="992" t="s">
        <v>512</v>
      </c>
      <c r="J194" s="224" t="s">
        <v>155</v>
      </c>
      <c r="K194" s="306"/>
      <c r="L194" s="39"/>
    </row>
    <row r="195" spans="1:12" ht="19.5" customHeight="1" x14ac:dyDescent="0.2">
      <c r="A195" s="121"/>
      <c r="B195" s="226" t="s">
        <v>511</v>
      </c>
      <c r="C195" s="259">
        <v>90</v>
      </c>
      <c r="D195" s="228">
        <v>74</v>
      </c>
      <c r="E195" s="261" t="s">
        <v>212</v>
      </c>
      <c r="F195" s="230">
        <f>G195/D195</f>
        <v>9.628378378378379</v>
      </c>
      <c r="G195" s="231">
        <v>712.5</v>
      </c>
      <c r="H195" s="231"/>
      <c r="I195" s="993"/>
      <c r="J195" s="224" t="s">
        <v>155</v>
      </c>
      <c r="K195" s="361"/>
      <c r="L195" s="39"/>
    </row>
    <row r="196" spans="1:12" ht="18" customHeight="1" x14ac:dyDescent="0.2">
      <c r="A196" s="130"/>
      <c r="B196" s="248" t="s">
        <v>289</v>
      </c>
      <c r="C196" s="322" t="s">
        <v>523</v>
      </c>
      <c r="D196" s="333">
        <v>258</v>
      </c>
      <c r="E196" s="267" t="s">
        <v>4</v>
      </c>
      <c r="F196" s="268">
        <v>7.35</v>
      </c>
      <c r="G196" s="269">
        <f t="shared" si="13"/>
        <v>1896.3</v>
      </c>
      <c r="H196" s="269"/>
      <c r="I196" s="1000" t="s">
        <v>290</v>
      </c>
      <c r="J196" s="334" t="s">
        <v>155</v>
      </c>
      <c r="K196" s="414"/>
      <c r="L196" s="39"/>
    </row>
    <row r="197" spans="1:12" ht="21" customHeight="1" x14ac:dyDescent="0.2">
      <c r="A197" s="121"/>
      <c r="B197" s="167" t="s">
        <v>291</v>
      </c>
      <c r="C197" s="258">
        <v>10</v>
      </c>
      <c r="D197" s="169">
        <v>86</v>
      </c>
      <c r="E197" s="170" t="s">
        <v>4</v>
      </c>
      <c r="F197" s="171">
        <v>7.35</v>
      </c>
      <c r="G197" s="172">
        <f t="shared" si="13"/>
        <v>632.1</v>
      </c>
      <c r="H197" s="172"/>
      <c r="I197" s="1002"/>
      <c r="J197" s="173" t="s">
        <v>155</v>
      </c>
      <c r="K197" s="415"/>
      <c r="L197" s="39"/>
    </row>
    <row r="198" spans="1:12" x14ac:dyDescent="0.2">
      <c r="A198" s="121"/>
      <c r="B198" s="198" t="s">
        <v>292</v>
      </c>
      <c r="C198" s="324" t="s">
        <v>525</v>
      </c>
      <c r="D198" s="200">
        <v>71</v>
      </c>
      <c r="E198" s="243" t="s">
        <v>4</v>
      </c>
      <c r="F198" s="202">
        <v>7.35</v>
      </c>
      <c r="G198" s="203">
        <f t="shared" si="13"/>
        <v>521.85</v>
      </c>
      <c r="H198" s="203">
        <v>521.85</v>
      </c>
      <c r="I198" s="1038" t="s">
        <v>293</v>
      </c>
      <c r="J198" s="194" t="s">
        <v>155</v>
      </c>
      <c r="K198" s="195"/>
      <c r="L198" s="39" t="s">
        <v>587</v>
      </c>
    </row>
    <row r="199" spans="1:12" x14ac:dyDescent="0.2">
      <c r="A199" s="121"/>
      <c r="B199" s="198" t="s">
        <v>200</v>
      </c>
      <c r="C199" s="324" t="s">
        <v>523</v>
      </c>
      <c r="D199" s="200">
        <v>85</v>
      </c>
      <c r="E199" s="243" t="s">
        <v>4</v>
      </c>
      <c r="F199" s="202">
        <v>7.35</v>
      </c>
      <c r="G199" s="203">
        <f t="shared" si="13"/>
        <v>624.75</v>
      </c>
      <c r="H199" s="203">
        <v>624.75</v>
      </c>
      <c r="I199" s="1039"/>
      <c r="J199" s="194" t="s">
        <v>155</v>
      </c>
      <c r="K199" s="195"/>
      <c r="L199" s="39" t="s">
        <v>587</v>
      </c>
    </row>
    <row r="200" spans="1:12" x14ac:dyDescent="0.2">
      <c r="A200" s="121"/>
      <c r="B200" s="226" t="s">
        <v>294</v>
      </c>
      <c r="C200" s="259">
        <v>90</v>
      </c>
      <c r="D200" s="228">
        <v>3</v>
      </c>
      <c r="E200" s="261" t="s">
        <v>4</v>
      </c>
      <c r="F200" s="230">
        <v>7.35</v>
      </c>
      <c r="G200" s="231">
        <f t="shared" si="13"/>
        <v>22.049999999999997</v>
      </c>
      <c r="H200" s="231"/>
      <c r="I200" s="1039"/>
      <c r="J200" s="194" t="s">
        <v>155</v>
      </c>
      <c r="K200" s="195"/>
      <c r="L200" s="39"/>
    </row>
    <row r="201" spans="1:12" x14ac:dyDescent="0.2">
      <c r="A201" s="121"/>
      <c r="B201" s="198" t="s">
        <v>295</v>
      </c>
      <c r="C201" s="324">
        <v>90</v>
      </c>
      <c r="D201" s="200">
        <v>14</v>
      </c>
      <c r="E201" s="243" t="s">
        <v>4</v>
      </c>
      <c r="F201" s="202">
        <v>7.35</v>
      </c>
      <c r="G201" s="203">
        <f t="shared" si="13"/>
        <v>102.89999999999999</v>
      </c>
      <c r="H201" s="203">
        <v>102.9</v>
      </c>
      <c r="I201" s="1040"/>
      <c r="J201" s="194" t="s">
        <v>155</v>
      </c>
      <c r="K201" s="416"/>
      <c r="L201" s="39" t="s">
        <v>587</v>
      </c>
    </row>
    <row r="202" spans="1:12" x14ac:dyDescent="0.2">
      <c r="A202" s="121"/>
      <c r="B202" s="198" t="s">
        <v>296</v>
      </c>
      <c r="C202" s="324">
        <v>10</v>
      </c>
      <c r="D202" s="200">
        <v>28</v>
      </c>
      <c r="E202" s="243" t="s">
        <v>46</v>
      </c>
      <c r="F202" s="202">
        <v>7.35</v>
      </c>
      <c r="G202" s="203">
        <f t="shared" si="13"/>
        <v>205.79999999999998</v>
      </c>
      <c r="H202" s="203">
        <v>205.8</v>
      </c>
      <c r="I202" s="1038" t="s">
        <v>297</v>
      </c>
      <c r="J202" s="194" t="s">
        <v>155</v>
      </c>
      <c r="K202" s="195"/>
      <c r="L202" s="39" t="s">
        <v>587</v>
      </c>
    </row>
    <row r="203" spans="1:12" x14ac:dyDescent="0.2">
      <c r="A203" s="121"/>
      <c r="B203" s="198" t="s">
        <v>298</v>
      </c>
      <c r="C203" s="324">
        <v>10</v>
      </c>
      <c r="D203" s="200">
        <v>20</v>
      </c>
      <c r="E203" s="243" t="s">
        <v>46</v>
      </c>
      <c r="F203" s="202">
        <v>7.35</v>
      </c>
      <c r="G203" s="203">
        <f t="shared" si="13"/>
        <v>147</v>
      </c>
      <c r="H203" s="203">
        <v>147</v>
      </c>
      <c r="I203" s="1040"/>
      <c r="J203" s="194" t="s">
        <v>155</v>
      </c>
      <c r="K203" s="416"/>
      <c r="L203" s="39" t="s">
        <v>587</v>
      </c>
    </row>
    <row r="204" spans="1:12" ht="38.25" x14ac:dyDescent="0.2">
      <c r="A204" s="121"/>
      <c r="B204" s="204" t="s">
        <v>299</v>
      </c>
      <c r="C204" s="325">
        <v>90</v>
      </c>
      <c r="D204" s="206">
        <v>23</v>
      </c>
      <c r="E204" s="244" t="s">
        <v>4</v>
      </c>
      <c r="F204" s="208">
        <v>7.35</v>
      </c>
      <c r="G204" s="209">
        <f t="shared" si="13"/>
        <v>169.04999999999998</v>
      </c>
      <c r="H204" s="203">
        <v>169.05</v>
      </c>
      <c r="I204" s="417" t="s">
        <v>300</v>
      </c>
      <c r="J204" s="196" t="s">
        <v>155</v>
      </c>
      <c r="K204" s="197"/>
      <c r="L204" s="39" t="s">
        <v>587</v>
      </c>
    </row>
    <row r="205" spans="1:12" ht="38.25" x14ac:dyDescent="0.2">
      <c r="A205" s="121"/>
      <c r="B205" s="272" t="s">
        <v>301</v>
      </c>
      <c r="C205" s="300">
        <v>90</v>
      </c>
      <c r="D205" s="301">
        <v>36</v>
      </c>
      <c r="E205" s="275" t="s">
        <v>4</v>
      </c>
      <c r="F205" s="276">
        <v>7.35</v>
      </c>
      <c r="G205" s="277">
        <f t="shared" si="13"/>
        <v>264.59999999999997</v>
      </c>
      <c r="H205" s="277"/>
      <c r="I205" s="364" t="s">
        <v>300</v>
      </c>
      <c r="J205" s="340" t="s">
        <v>155</v>
      </c>
      <c r="K205" s="366"/>
      <c r="L205" s="39"/>
    </row>
    <row r="206" spans="1:12" ht="38.25" x14ac:dyDescent="0.2">
      <c r="A206" s="121"/>
      <c r="B206" s="151" t="s">
        <v>302</v>
      </c>
      <c r="C206" s="152">
        <v>90</v>
      </c>
      <c r="D206" s="153">
        <v>12</v>
      </c>
      <c r="E206" s="154" t="s">
        <v>5</v>
      </c>
      <c r="F206" s="155">
        <v>21.4</v>
      </c>
      <c r="G206" s="156">
        <f t="shared" si="13"/>
        <v>256.79999999999995</v>
      </c>
      <c r="H206" s="156"/>
      <c r="I206" s="157" t="s">
        <v>303</v>
      </c>
      <c r="J206" s="158" t="s">
        <v>155</v>
      </c>
      <c r="K206" s="185"/>
      <c r="L206" s="39"/>
    </row>
    <row r="207" spans="1:12" ht="38.25" x14ac:dyDescent="0.2">
      <c r="A207" s="121"/>
      <c r="B207" s="151" t="s">
        <v>304</v>
      </c>
      <c r="C207" s="152">
        <v>90</v>
      </c>
      <c r="D207" s="153">
        <v>92</v>
      </c>
      <c r="E207" s="154" t="s">
        <v>5</v>
      </c>
      <c r="F207" s="155">
        <v>21.4</v>
      </c>
      <c r="G207" s="156">
        <f t="shared" si="13"/>
        <v>1968.8</v>
      </c>
      <c r="H207" s="156"/>
      <c r="I207" s="157" t="s">
        <v>305</v>
      </c>
      <c r="J207" s="158" t="s">
        <v>155</v>
      </c>
      <c r="K207" s="185"/>
      <c r="L207" s="39"/>
    </row>
    <row r="208" spans="1:12" ht="38.25" customHeight="1" x14ac:dyDescent="0.2">
      <c r="A208" s="130"/>
      <c r="B208" s="217" t="s">
        <v>307</v>
      </c>
      <c r="C208" s="218" t="s">
        <v>531</v>
      </c>
      <c r="D208" s="219">
        <v>358</v>
      </c>
      <c r="E208" s="318" t="s">
        <v>46</v>
      </c>
      <c r="F208" s="221">
        <v>7.35</v>
      </c>
      <c r="G208" s="222">
        <f t="shared" si="13"/>
        <v>2631.2999999999997</v>
      </c>
      <c r="H208" s="222">
        <v>2631.3</v>
      </c>
      <c r="I208" s="319" t="s">
        <v>308</v>
      </c>
      <c r="J208" s="215" t="s">
        <v>155</v>
      </c>
      <c r="K208" s="216"/>
      <c r="L208" s="39" t="s">
        <v>587</v>
      </c>
    </row>
    <row r="209" spans="1:12" x14ac:dyDescent="0.2">
      <c r="A209" s="130"/>
      <c r="B209" s="186" t="s">
        <v>306</v>
      </c>
      <c r="C209" s="187" t="s">
        <v>525</v>
      </c>
      <c r="D209" s="188">
        <v>272</v>
      </c>
      <c r="E209" s="897" t="s">
        <v>46</v>
      </c>
      <c r="F209" s="190">
        <v>21.4</v>
      </c>
      <c r="G209" s="191">
        <f t="shared" si="13"/>
        <v>5820.7999999999993</v>
      </c>
      <c r="H209" s="191">
        <v>5820.8</v>
      </c>
      <c r="I209" s="1043" t="s">
        <v>406</v>
      </c>
      <c r="J209" s="192" t="s">
        <v>155</v>
      </c>
      <c r="K209" s="1041" t="s">
        <v>387</v>
      </c>
      <c r="L209" s="39" t="s">
        <v>586</v>
      </c>
    </row>
    <row r="210" spans="1:12" x14ac:dyDescent="0.2">
      <c r="A210" s="131"/>
      <c r="B210" s="186" t="s">
        <v>385</v>
      </c>
      <c r="C210" s="187">
        <v>90</v>
      </c>
      <c r="D210" s="188">
        <v>3</v>
      </c>
      <c r="E210" s="897" t="s">
        <v>386</v>
      </c>
      <c r="F210" s="190">
        <v>21.4</v>
      </c>
      <c r="G210" s="191">
        <f t="shared" si="13"/>
        <v>64.199999999999989</v>
      </c>
      <c r="H210" s="191">
        <v>64.2</v>
      </c>
      <c r="I210" s="1044"/>
      <c r="J210" s="192" t="s">
        <v>155</v>
      </c>
      <c r="K210" s="1041"/>
      <c r="L210" s="39" t="s">
        <v>586</v>
      </c>
    </row>
    <row r="211" spans="1:12" ht="13.5" thickBot="1" x14ac:dyDescent="0.25">
      <c r="A211" s="133"/>
      <c r="B211" s="233" t="s">
        <v>490</v>
      </c>
      <c r="C211" s="234">
        <v>90</v>
      </c>
      <c r="D211" s="235">
        <v>17</v>
      </c>
      <c r="E211" s="580" t="s">
        <v>46</v>
      </c>
      <c r="F211" s="237">
        <v>21.4</v>
      </c>
      <c r="G211" s="238">
        <f t="shared" si="13"/>
        <v>363.79999999999995</v>
      </c>
      <c r="H211" s="238">
        <v>363.8</v>
      </c>
      <c r="I211" s="1045"/>
      <c r="J211" s="239" t="s">
        <v>155</v>
      </c>
      <c r="K211" s="1042"/>
      <c r="L211" s="39" t="s">
        <v>586</v>
      </c>
    </row>
    <row r="212" spans="1:12" ht="13.5" thickBot="1" x14ac:dyDescent="0.25">
      <c r="A212" s="132" t="s">
        <v>27</v>
      </c>
      <c r="B212" s="293" t="s">
        <v>310</v>
      </c>
      <c r="C212" s="418" t="s">
        <v>529</v>
      </c>
      <c r="D212" s="332">
        <v>89</v>
      </c>
      <c r="E212" s="284" t="s">
        <v>309</v>
      </c>
      <c r="F212" s="285">
        <v>2.54</v>
      </c>
      <c r="G212" s="286">
        <f>D212*F212</f>
        <v>226.06</v>
      </c>
      <c r="H212" s="287"/>
      <c r="I212" s="419" t="s">
        <v>60</v>
      </c>
      <c r="J212" s="420" t="s">
        <v>201</v>
      </c>
      <c r="K212" s="421"/>
      <c r="L212" s="39"/>
    </row>
    <row r="213" spans="1:12" x14ac:dyDescent="0.2">
      <c r="A213" s="132" t="s">
        <v>28</v>
      </c>
      <c r="B213" s="422" t="s">
        <v>459</v>
      </c>
      <c r="C213" s="423">
        <v>90</v>
      </c>
      <c r="D213" s="424">
        <v>43</v>
      </c>
      <c r="E213" s="425" t="s">
        <v>5</v>
      </c>
      <c r="F213" s="426">
        <v>21.4</v>
      </c>
      <c r="G213" s="427">
        <f>D213*F213</f>
        <v>920.19999999999993</v>
      </c>
      <c r="H213" s="428"/>
      <c r="I213" s="1046" t="s">
        <v>571</v>
      </c>
      <c r="J213" s="429" t="s">
        <v>155</v>
      </c>
      <c r="K213" s="430"/>
      <c r="L213" s="59"/>
    </row>
    <row r="214" spans="1:12" x14ac:dyDescent="0.2">
      <c r="A214" s="121"/>
      <c r="B214" s="226" t="s">
        <v>461</v>
      </c>
      <c r="C214" s="227">
        <v>90</v>
      </c>
      <c r="D214" s="228">
        <v>31</v>
      </c>
      <c r="E214" s="261" t="s">
        <v>5</v>
      </c>
      <c r="F214" s="230">
        <v>21.4</v>
      </c>
      <c r="G214" s="231">
        <f>D214*F214</f>
        <v>663.4</v>
      </c>
      <c r="H214" s="257"/>
      <c r="I214" s="1047"/>
      <c r="J214" s="224" t="s">
        <v>155</v>
      </c>
      <c r="K214" s="431"/>
      <c r="L214" s="59"/>
    </row>
    <row r="215" spans="1:12" x14ac:dyDescent="0.2">
      <c r="A215" s="121"/>
      <c r="B215" s="174" t="s">
        <v>460</v>
      </c>
      <c r="C215" s="175" t="s">
        <v>533</v>
      </c>
      <c r="D215" s="176">
        <v>60</v>
      </c>
      <c r="E215" s="253" t="s">
        <v>5</v>
      </c>
      <c r="F215" s="178">
        <v>21.4</v>
      </c>
      <c r="G215" s="179">
        <f>D215*F215</f>
        <v>1284</v>
      </c>
      <c r="H215" s="179"/>
      <c r="I215" s="993"/>
      <c r="J215" s="181" t="s">
        <v>155</v>
      </c>
      <c r="K215" s="432"/>
      <c r="L215" s="59"/>
    </row>
    <row r="216" spans="1:12" ht="26.25" thickBot="1" x14ac:dyDescent="0.25">
      <c r="A216" s="133"/>
      <c r="B216" s="433" t="s">
        <v>315</v>
      </c>
      <c r="C216" s="434">
        <v>20</v>
      </c>
      <c r="D216" s="435">
        <v>90</v>
      </c>
      <c r="E216" s="436" t="s">
        <v>4</v>
      </c>
      <c r="F216" s="437">
        <v>7.35</v>
      </c>
      <c r="G216" s="438">
        <f>D216*F216</f>
        <v>661.5</v>
      </c>
      <c r="H216" s="438">
        <v>654.15</v>
      </c>
      <c r="I216" s="439" t="s">
        <v>407</v>
      </c>
      <c r="J216" s="440" t="s">
        <v>155</v>
      </c>
      <c r="K216" s="441" t="s">
        <v>316</v>
      </c>
      <c r="L216" s="59" t="s">
        <v>587</v>
      </c>
    </row>
    <row r="217" spans="1:12" ht="13.5" thickBot="1" x14ac:dyDescent="0.25">
      <c r="A217" s="60"/>
      <c r="B217" s="61"/>
      <c r="C217" s="21"/>
      <c r="D217" s="21"/>
      <c r="E217" s="38"/>
      <c r="F217" s="82" t="s">
        <v>311</v>
      </c>
      <c r="G217" s="448">
        <f>SUM(G6:G216)</f>
        <v>254654.79777777777</v>
      </c>
      <c r="H217" s="446">
        <f>SUM(H6:H216)</f>
        <v>32374.989999999998</v>
      </c>
      <c r="I217" s="447"/>
      <c r="J217" s="62"/>
      <c r="K217" s="12"/>
      <c r="L217" s="38"/>
    </row>
    <row r="218" spans="1:12" x14ac:dyDescent="0.2">
      <c r="A218" s="60"/>
      <c r="B218" s="61"/>
      <c r="C218" s="21"/>
      <c r="D218" s="21"/>
      <c r="E218" s="38"/>
      <c r="F218" s="63"/>
      <c r="G218" s="64"/>
      <c r="H218" s="64"/>
      <c r="I218" s="65"/>
      <c r="J218" s="62"/>
      <c r="K218" s="12"/>
      <c r="L218" s="38"/>
    </row>
    <row r="219" spans="1:12" x14ac:dyDescent="0.2">
      <c r="A219" s="60"/>
      <c r="B219" s="61"/>
      <c r="C219" s="21"/>
      <c r="D219" s="21"/>
      <c r="E219" s="38"/>
      <c r="F219" s="63"/>
      <c r="G219" s="64"/>
      <c r="H219" s="64"/>
      <c r="I219" s="65"/>
      <c r="J219" s="62"/>
      <c r="K219" s="12"/>
      <c r="L219" s="38"/>
    </row>
    <row r="220" spans="1:12" x14ac:dyDescent="0.2">
      <c r="A220" s="60"/>
      <c r="B220" s="61"/>
      <c r="C220" s="21"/>
      <c r="D220" s="21"/>
      <c r="E220" s="38"/>
      <c r="F220" s="63"/>
      <c r="G220" s="64"/>
      <c r="H220" s="64"/>
      <c r="I220" s="65"/>
      <c r="J220" s="62"/>
      <c r="K220" s="12"/>
      <c r="L220" s="38"/>
    </row>
    <row r="221" spans="1:12" ht="13.5" thickBot="1" x14ac:dyDescent="0.25">
      <c r="A221" s="459" t="s">
        <v>592</v>
      </c>
      <c r="B221" s="460"/>
      <c r="C221" s="461"/>
      <c r="D221" s="462"/>
      <c r="E221" s="461"/>
      <c r="F221" s="463"/>
      <c r="G221" s="64"/>
      <c r="H221" s="464"/>
      <c r="I221" s="465"/>
      <c r="J221" s="465"/>
      <c r="K221" s="462"/>
      <c r="L221" s="38"/>
    </row>
    <row r="222" spans="1:12" ht="26.25" thickBot="1" x14ac:dyDescent="0.25">
      <c r="A222" s="486" t="s">
        <v>1</v>
      </c>
      <c r="B222" s="476" t="s">
        <v>152</v>
      </c>
      <c r="C222" s="497" t="s">
        <v>520</v>
      </c>
      <c r="D222" s="476" t="s">
        <v>609</v>
      </c>
      <c r="E222" s="477" t="s">
        <v>2</v>
      </c>
      <c r="F222" s="494" t="s">
        <v>610</v>
      </c>
      <c r="G222" s="495" t="s">
        <v>611</v>
      </c>
      <c r="H222" s="496" t="s">
        <v>612</v>
      </c>
      <c r="I222" s="498" t="s">
        <v>11</v>
      </c>
      <c r="J222" s="478" t="s">
        <v>151</v>
      </c>
      <c r="K222" s="479" t="s">
        <v>3</v>
      </c>
      <c r="L222" s="38"/>
    </row>
    <row r="223" spans="1:12" ht="38.25" x14ac:dyDescent="0.2">
      <c r="A223" s="492" t="s">
        <v>23</v>
      </c>
      <c r="B223" s="499" t="s">
        <v>593</v>
      </c>
      <c r="C223" s="500">
        <v>30</v>
      </c>
      <c r="D223" s="501">
        <v>19</v>
      </c>
      <c r="E223" s="501" t="s">
        <v>5</v>
      </c>
      <c r="F223" s="502">
        <f>G223/D223</f>
        <v>21.400000000000002</v>
      </c>
      <c r="G223" s="503">
        <v>406.6</v>
      </c>
      <c r="H223" s="504">
        <v>406.6</v>
      </c>
      <c r="I223" s="505" t="s">
        <v>598</v>
      </c>
      <c r="J223" s="506" t="s">
        <v>155</v>
      </c>
      <c r="K223" s="507"/>
      <c r="L223" s="38" t="s">
        <v>587</v>
      </c>
    </row>
    <row r="224" spans="1:12" ht="25.5" x14ac:dyDescent="0.2">
      <c r="A224" s="493" t="s">
        <v>25</v>
      </c>
      <c r="B224" s="508" t="s">
        <v>594</v>
      </c>
      <c r="C224" s="317" t="s">
        <v>599</v>
      </c>
      <c r="D224" s="318">
        <v>48</v>
      </c>
      <c r="E224" s="318" t="s">
        <v>5</v>
      </c>
      <c r="F224" s="509">
        <f t="shared" ref="F224:F227" si="14">G224/D224</f>
        <v>36</v>
      </c>
      <c r="G224" s="510">
        <v>1728</v>
      </c>
      <c r="H224" s="511">
        <v>1728</v>
      </c>
      <c r="I224" s="512" t="s">
        <v>601</v>
      </c>
      <c r="J224" s="513" t="s">
        <v>155</v>
      </c>
      <c r="K224" s="514" t="s">
        <v>602</v>
      </c>
      <c r="L224" s="38" t="s">
        <v>587</v>
      </c>
    </row>
    <row r="225" spans="1:12" ht="25.5" x14ac:dyDescent="0.2">
      <c r="A225" s="493" t="s">
        <v>26</v>
      </c>
      <c r="B225" s="515" t="s">
        <v>595</v>
      </c>
      <c r="C225" s="516" t="s">
        <v>603</v>
      </c>
      <c r="D225" s="482">
        <v>47</v>
      </c>
      <c r="E225" s="482" t="s">
        <v>604</v>
      </c>
      <c r="F225" s="517">
        <f t="shared" si="14"/>
        <v>7.35</v>
      </c>
      <c r="G225" s="483">
        <v>345.45</v>
      </c>
      <c r="H225" s="484">
        <v>345.45</v>
      </c>
      <c r="I225" s="518" t="s">
        <v>605</v>
      </c>
      <c r="J225" s="485" t="s">
        <v>155</v>
      </c>
      <c r="K225" s="519"/>
      <c r="L225" s="38" t="s">
        <v>586</v>
      </c>
    </row>
    <row r="226" spans="1:12" ht="25.5" x14ac:dyDescent="0.2">
      <c r="A226" s="990" t="s">
        <v>38</v>
      </c>
      <c r="B226" s="515" t="s">
        <v>596</v>
      </c>
      <c r="C226" s="516">
        <v>20</v>
      </c>
      <c r="D226" s="482">
        <v>90</v>
      </c>
      <c r="E226" s="482" t="s">
        <v>6</v>
      </c>
      <c r="F226" s="517">
        <f t="shared" si="14"/>
        <v>7.35</v>
      </c>
      <c r="G226" s="483">
        <v>661.5</v>
      </c>
      <c r="H226" s="484">
        <v>661.5</v>
      </c>
      <c r="I226" s="518" t="s">
        <v>606</v>
      </c>
      <c r="J226" s="485" t="s">
        <v>155</v>
      </c>
      <c r="K226" s="519"/>
      <c r="L226" s="38" t="s">
        <v>586</v>
      </c>
    </row>
    <row r="227" spans="1:12" ht="39" thickBot="1" x14ac:dyDescent="0.25">
      <c r="A227" s="991"/>
      <c r="B227" s="491" t="s">
        <v>597</v>
      </c>
      <c r="C227" s="520">
        <v>34</v>
      </c>
      <c r="D227" s="352">
        <v>14</v>
      </c>
      <c r="E227" s="352" t="s">
        <v>46</v>
      </c>
      <c r="F227" s="487">
        <f t="shared" si="14"/>
        <v>7.3500000000000005</v>
      </c>
      <c r="G227" s="488">
        <v>102.9</v>
      </c>
      <c r="H227" s="489">
        <v>102.9</v>
      </c>
      <c r="I227" s="521" t="s">
        <v>607</v>
      </c>
      <c r="J227" s="490" t="s">
        <v>155</v>
      </c>
      <c r="K227" s="522" t="s">
        <v>608</v>
      </c>
      <c r="L227" s="38" t="s">
        <v>586</v>
      </c>
    </row>
    <row r="228" spans="1:12" ht="13.5" thickBot="1" x14ac:dyDescent="0.25">
      <c r="A228" s="468"/>
      <c r="B228" s="469"/>
      <c r="C228" s="468"/>
      <c r="D228" s="470"/>
      <c r="E228" s="38"/>
      <c r="F228" s="471" t="s">
        <v>18</v>
      </c>
      <c r="G228" s="480">
        <f>SUM(G223:G227)</f>
        <v>3244.45</v>
      </c>
      <c r="H228" s="481">
        <f>SUM(H223:H227)</f>
        <v>3244.45</v>
      </c>
      <c r="I228" s="473"/>
      <c r="J228" s="474"/>
      <c r="K228" s="475"/>
      <c r="L228" s="38"/>
    </row>
    <row r="229" spans="1:12" x14ac:dyDescent="0.2">
      <c r="A229" s="60"/>
      <c r="B229" s="61"/>
      <c r="C229" s="21"/>
      <c r="D229" s="21"/>
      <c r="E229" s="38"/>
      <c r="F229" s="63"/>
      <c r="G229" s="64"/>
      <c r="H229" s="64"/>
      <c r="I229" s="65"/>
      <c r="J229" s="62"/>
      <c r="K229" s="12"/>
      <c r="L229" s="38"/>
    </row>
    <row r="230" spans="1:12" x14ac:dyDescent="0.2">
      <c r="A230" s="60"/>
      <c r="B230" s="61"/>
      <c r="C230" s="21"/>
      <c r="D230" s="21"/>
      <c r="E230" s="38"/>
      <c r="F230" s="63"/>
      <c r="G230" s="64"/>
      <c r="H230" s="64"/>
      <c r="I230" s="65"/>
      <c r="J230" s="62"/>
      <c r="K230" s="12"/>
      <c r="L230" s="38"/>
    </row>
    <row r="231" spans="1:12" ht="13.5" thickBot="1" x14ac:dyDescent="0.25">
      <c r="B231" s="61"/>
      <c r="C231" s="21"/>
      <c r="D231" s="21"/>
      <c r="E231" s="38"/>
      <c r="F231" s="63"/>
      <c r="G231" s="64"/>
      <c r="H231" s="64"/>
      <c r="I231" s="65"/>
      <c r="J231" s="62"/>
      <c r="K231" s="12"/>
    </row>
    <row r="232" spans="1:12" ht="13.5" thickBot="1" x14ac:dyDescent="0.25">
      <c r="F232" s="68"/>
      <c r="G232" s="69" t="s">
        <v>18</v>
      </c>
      <c r="H232" s="451" t="s">
        <v>590</v>
      </c>
      <c r="I232" s="455" t="s">
        <v>591</v>
      </c>
      <c r="J232" s="449"/>
      <c r="K232" s="70"/>
    </row>
    <row r="233" spans="1:12" x14ac:dyDescent="0.2">
      <c r="B233" s="1034" t="s">
        <v>312</v>
      </c>
      <c r="C233" s="1035"/>
      <c r="D233" s="1035"/>
      <c r="E233" s="1035"/>
      <c r="F233" s="1035"/>
      <c r="G233" s="79">
        <f>SUMIFS(G6:G216,J6:J216,"*60225*")</f>
        <v>214880.83777777778</v>
      </c>
      <c r="H233" s="452">
        <f>SUMIFS(KCena2,PP,"*60225*",Pogoj2,"A")</f>
        <v>12203.75</v>
      </c>
      <c r="I233" s="456">
        <f>SUMIFS(KCena2,PP,"*60225*",Pogoj2,"B")</f>
        <v>21162.440000000002</v>
      </c>
      <c r="J233" s="450"/>
      <c r="K233" s="71"/>
    </row>
    <row r="234" spans="1:12" ht="13.5" thickBot="1" x14ac:dyDescent="0.25">
      <c r="B234" s="1036" t="s">
        <v>313</v>
      </c>
      <c r="C234" s="1037"/>
      <c r="D234" s="1037"/>
      <c r="E234" s="1037"/>
      <c r="F234" s="1037"/>
      <c r="G234" s="80">
        <f>SUMIFS(G6:G216,J6:J216,"*61000*")</f>
        <v>39773.96</v>
      </c>
      <c r="H234" s="453">
        <f>SUMIFS(KCena2,PP,"*61000*",Pogoj2,"A")</f>
        <v>0</v>
      </c>
      <c r="I234" s="457">
        <f>SUMIFS(KCena2,PP,"*61000*",Pogoj2,"B")</f>
        <v>526</v>
      </c>
      <c r="J234" s="450"/>
      <c r="K234" s="72"/>
    </row>
    <row r="235" spans="1:12" ht="13.5" thickBot="1" x14ac:dyDescent="0.25">
      <c r="B235" s="1032" t="s">
        <v>18</v>
      </c>
      <c r="C235" s="1033"/>
      <c r="D235" s="1033"/>
      <c r="E235" s="1033"/>
      <c r="F235" s="1033"/>
      <c r="G235" s="81">
        <f>SUM(G233:G234)</f>
        <v>254654.79777777777</v>
      </c>
      <c r="H235" s="454">
        <f>SUM(H233:H234)</f>
        <v>12203.75</v>
      </c>
      <c r="I235" s="458">
        <f>SUM(I233:I234)</f>
        <v>21688.440000000002</v>
      </c>
      <c r="J235" s="450"/>
    </row>
    <row r="236" spans="1:12" x14ac:dyDescent="0.2">
      <c r="I236" s="92"/>
      <c r="J236" s="62"/>
    </row>
    <row r="237" spans="1:12" x14ac:dyDescent="0.2">
      <c r="I237" s="75"/>
    </row>
    <row r="238" spans="1:12" x14ac:dyDescent="0.2">
      <c r="A238" s="34" t="s">
        <v>600</v>
      </c>
      <c r="I238" s="76"/>
    </row>
    <row r="239" spans="1:12" x14ac:dyDescent="0.2">
      <c r="I239" s="76"/>
    </row>
  </sheetData>
  <mergeCells count="59">
    <mergeCell ref="K7:K12"/>
    <mergeCell ref="I37:I49"/>
    <mergeCell ref="A1:J1"/>
    <mergeCell ref="A2:J2"/>
    <mergeCell ref="A4:B4"/>
    <mergeCell ref="I15:I36"/>
    <mergeCell ref="I7:I12"/>
    <mergeCell ref="K31:K33"/>
    <mergeCell ref="K84:K85"/>
    <mergeCell ref="I78:I81"/>
    <mergeCell ref="K78:K81"/>
    <mergeCell ref="I53:I54"/>
    <mergeCell ref="I55:I68"/>
    <mergeCell ref="K58:K68"/>
    <mergeCell ref="K53:K54"/>
    <mergeCell ref="K55:K57"/>
    <mergeCell ref="K86:K87"/>
    <mergeCell ref="I94:I113"/>
    <mergeCell ref="I86:I87"/>
    <mergeCell ref="I88:I91"/>
    <mergeCell ref="I142:I153"/>
    <mergeCell ref="I134:I141"/>
    <mergeCell ref="K128:K130"/>
    <mergeCell ref="I127:I132"/>
    <mergeCell ref="I114:I121"/>
    <mergeCell ref="K114:K121"/>
    <mergeCell ref="K209:K211"/>
    <mergeCell ref="I209:I211"/>
    <mergeCell ref="I213:I215"/>
    <mergeCell ref="I157:I158"/>
    <mergeCell ref="I160:I161"/>
    <mergeCell ref="K160:K161"/>
    <mergeCell ref="I82:I83"/>
    <mergeCell ref="I84:I85"/>
    <mergeCell ref="B235:F235"/>
    <mergeCell ref="B233:F233"/>
    <mergeCell ref="B234:F234"/>
    <mergeCell ref="I196:I197"/>
    <mergeCell ref="I198:I201"/>
    <mergeCell ref="I202:I203"/>
    <mergeCell ref="G114:G116"/>
    <mergeCell ref="G118:G121"/>
    <mergeCell ref="I51:I52"/>
    <mergeCell ref="K70:K71"/>
    <mergeCell ref="I70:I71"/>
    <mergeCell ref="I74:I76"/>
    <mergeCell ref="K73:K76"/>
    <mergeCell ref="K191:K192"/>
    <mergeCell ref="I176:I185"/>
    <mergeCell ref="J176:J185"/>
    <mergeCell ref="K176:K185"/>
    <mergeCell ref="I123:I126"/>
    <mergeCell ref="K123:K126"/>
    <mergeCell ref="A226:A227"/>
    <mergeCell ref="I194:I195"/>
    <mergeCell ref="I186:I188"/>
    <mergeCell ref="I163:I171"/>
    <mergeCell ref="I172:I174"/>
    <mergeCell ref="I191:I193"/>
  </mergeCells>
  <printOptions horizontalCentered="1" verticalCentered="1"/>
  <pageMargins left="0.23622047244094491" right="0.23622047244094491" top="0.19685039370078741" bottom="0.27559055118110237" header="0.31496062992125984" footer="0.11811023622047245"/>
  <pageSetup paperSize="9" scale="55" fitToHeight="0" orientation="landscape" r:id="rId1"/>
  <headerFooter alignWithMargins="0">
    <oddHeader>&amp;A</oddHeader>
    <oddFooter>Stran &amp;P od &amp;N</oddFooter>
  </headerFooter>
  <rowBreaks count="3" manualBreakCount="3">
    <brk id="52" max="10" man="1"/>
    <brk id="113" max="16383" man="1"/>
    <brk id="174" max="16383" man="1"/>
  </rowBreaks>
  <ignoredErrors>
    <ignoredError sqref="B47" numberStoredAsText="1"/>
    <ignoredError sqref="G86" formula="1"/>
    <ignoredError sqref="C46:C48 C81 C93 C110 C127 C151 C132 C160 C193:C19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6</vt:i4>
      </vt:variant>
    </vt:vector>
  </HeadingPairs>
  <TitlesOfParts>
    <vt:vector size="8" baseType="lpstr">
      <vt:lpstr>NAČRT RAZPOLAGANJA 2021-22</vt:lpstr>
      <vt:lpstr>NAČRT PRIDOBIVANJA 2021-22</vt:lpstr>
      <vt:lpstr>KCena</vt:lpstr>
      <vt:lpstr>KCena2</vt:lpstr>
      <vt:lpstr>'NAČRT PRIDOBIVANJA 2021-22'!Področje_tiskanja</vt:lpstr>
      <vt:lpstr>'NAČRT RAZPOLAGANJA 2021-22'!Področje_tiskanja</vt:lpstr>
      <vt:lpstr>Pogoj2</vt:lpstr>
      <vt:lpstr>PP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Jasna Kavčič</dc:creator>
  <cp:lastModifiedBy>Tomaž Ropret</cp:lastModifiedBy>
  <cp:lastPrinted>2021-09-22T10:16:32Z</cp:lastPrinted>
  <dcterms:created xsi:type="dcterms:W3CDTF">2010-12-07T12:38:59Z</dcterms:created>
  <dcterms:modified xsi:type="dcterms:W3CDTF">2022-03-15T08:41:06Z</dcterms:modified>
</cp:coreProperties>
</file>