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675" windowWidth="11400" windowHeight="8265" tabRatio="870" firstSheet="3" activeTab="9"/>
  </bookViews>
  <sheets>
    <sheet name="Vodovod - Vrednost inf." sheetId="1" r:id="rId1"/>
    <sheet name="Kanalizacija - Vrednost inf." sheetId="2" r:id="rId2"/>
    <sheet name="Ceste - Vrednost inf." sheetId="4" r:id="rId3"/>
    <sheet name="Vodovod - Površine Pov in KS " sheetId="6" r:id="rId4"/>
    <sheet name="Kanal - Površine Pov in KS" sheetId="7" r:id="rId5"/>
    <sheet name="Ceste - Površine Pov in KS" sheetId="10" r:id="rId6"/>
    <sheet name="Vodovod - Izračun KP" sheetId="5" r:id="rId7"/>
    <sheet name="Kanalizacija - Izračun KP" sheetId="8" r:id="rId8"/>
    <sheet name="Ceste - Izračun KP" sheetId="9" r:id="rId9"/>
    <sheet name="Izračun - Rekapitulacija " sheetId="14" r:id="rId10"/>
  </sheets>
  <definedNames>
    <definedName name="_xlnm._FilterDatabase" localSheetId="2" hidden="1">'Ceste - Vrednost inf.'!$B$34:$H$202</definedName>
  </definedNames>
  <calcPr calcId="125725"/>
</workbook>
</file>

<file path=xl/calcChain.xml><?xml version="1.0" encoding="utf-8"?>
<calcChain xmlns="http://schemas.openxmlformats.org/spreadsheetml/2006/main">
  <c r="M12" i="14"/>
  <c r="C17" i="4"/>
  <c r="G203"/>
  <c r="C22" i="2"/>
  <c r="C20"/>
  <c r="G5" i="14"/>
  <c r="F15" i="4"/>
  <c r="F14"/>
  <c r="F13"/>
  <c r="F12"/>
  <c r="E13"/>
  <c r="E14"/>
  <c r="E15"/>
  <c r="G15" s="1"/>
  <c r="E12"/>
  <c r="G202"/>
  <c r="H202" s="1"/>
  <c r="G201"/>
  <c r="H201" s="1"/>
  <c r="G200"/>
  <c r="H200" s="1"/>
  <c r="G199"/>
  <c r="H199" s="1"/>
  <c r="G198"/>
  <c r="H198" s="1"/>
  <c r="G197"/>
  <c r="H197" s="1"/>
  <c r="G196"/>
  <c r="H196" s="1"/>
  <c r="G195"/>
  <c r="H195" s="1"/>
  <c r="G194"/>
  <c r="H194" s="1"/>
  <c r="G193"/>
  <c r="H193" s="1"/>
  <c r="G192"/>
  <c r="H192" s="1"/>
  <c r="G191"/>
  <c r="H191" s="1"/>
  <c r="G190"/>
  <c r="H190" s="1"/>
  <c r="G189"/>
  <c r="H189" s="1"/>
  <c r="G188"/>
  <c r="H188" s="1"/>
  <c r="G187"/>
  <c r="H187" s="1"/>
  <c r="G186"/>
  <c r="H186" s="1"/>
  <c r="G185"/>
  <c r="H185" s="1"/>
  <c r="G184"/>
  <c r="H184" s="1"/>
  <c r="G183"/>
  <c r="H183" s="1"/>
  <c r="G182"/>
  <c r="H182" s="1"/>
  <c r="G181"/>
  <c r="H181" s="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G169"/>
  <c r="H169" s="1"/>
  <c r="G168"/>
  <c r="H168" s="1"/>
  <c r="G167"/>
  <c r="H167" s="1"/>
  <c r="G166"/>
  <c r="H166" s="1"/>
  <c r="G165"/>
  <c r="H165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9"/>
  <c r="H149" s="1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L4" i="7"/>
  <c r="M4"/>
  <c r="N4"/>
  <c r="O4"/>
  <c r="P4"/>
  <c r="Q4"/>
  <c r="R4"/>
  <c r="S4"/>
  <c r="K4"/>
  <c r="E4" i="6"/>
  <c r="F4"/>
  <c r="G4"/>
  <c r="H4"/>
  <c r="I4"/>
  <c r="J4"/>
  <c r="K4"/>
  <c r="L4"/>
  <c r="D4"/>
  <c r="S4" i="10"/>
  <c r="K4"/>
  <c r="E19" i="2"/>
  <c r="D29" i="14"/>
  <c r="G6"/>
  <c r="E20" i="2"/>
  <c r="E21"/>
  <c r="E22"/>
  <c r="G12" i="4" l="1"/>
  <c r="G14"/>
  <c r="G13"/>
  <c r="D12" i="2" l="1"/>
  <c r="E10"/>
  <c r="E12" s="1"/>
  <c r="E30" s="1"/>
  <c r="D10" i="1"/>
  <c r="E8"/>
  <c r="E10" s="1"/>
  <c r="E26" i="2"/>
  <c r="F11" i="9"/>
  <c r="G11"/>
  <c r="G14" s="1"/>
  <c r="G15" s="1"/>
  <c r="H11"/>
  <c r="I11"/>
  <c r="I14" s="1"/>
  <c r="I15" s="1"/>
  <c r="J11"/>
  <c r="K11"/>
  <c r="K14" s="1"/>
  <c r="K15" s="1"/>
  <c r="L11"/>
  <c r="M11"/>
  <c r="M14" s="1"/>
  <c r="M15" s="1"/>
  <c r="N11"/>
  <c r="O11"/>
  <c r="O14" s="1"/>
  <c r="O15" s="1"/>
  <c r="P11"/>
  <c r="E11"/>
  <c r="F11" i="8"/>
  <c r="F14" s="1"/>
  <c r="F15" s="1"/>
  <c r="G11"/>
  <c r="G14" s="1"/>
  <c r="H11"/>
  <c r="H14" s="1"/>
  <c r="H15" s="1"/>
  <c r="I11"/>
  <c r="J11"/>
  <c r="J14" s="1"/>
  <c r="J15" s="1"/>
  <c r="K11"/>
  <c r="L11"/>
  <c r="L14" s="1"/>
  <c r="L15" s="1"/>
  <c r="M11"/>
  <c r="N11"/>
  <c r="N14" s="1"/>
  <c r="N15" s="1"/>
  <c r="O11"/>
  <c r="P11"/>
  <c r="P14" s="1"/>
  <c r="E11"/>
  <c r="E14" s="1"/>
  <c r="E15" s="1"/>
  <c r="E5"/>
  <c r="F5" s="1"/>
  <c r="E5" i="5"/>
  <c r="F5" s="1"/>
  <c r="T4" i="10"/>
  <c r="T4" i="7"/>
  <c r="G11" i="5"/>
  <c r="G14" s="1"/>
  <c r="I11"/>
  <c r="I14" s="1"/>
  <c r="I15" s="1"/>
  <c r="K11"/>
  <c r="K14" s="1"/>
  <c r="K15" s="1"/>
  <c r="M11"/>
  <c r="M14" s="1"/>
  <c r="M15" s="1"/>
  <c r="O11"/>
  <c r="O14" s="1"/>
  <c r="M4" i="6"/>
  <c r="E5" i="9"/>
  <c r="F5" s="1"/>
  <c r="H5" i="14"/>
  <c r="I14" i="8"/>
  <c r="I15" s="1"/>
  <c r="K14"/>
  <c r="K15" s="1"/>
  <c r="M14"/>
  <c r="M15" s="1"/>
  <c r="O14"/>
  <c r="F11" i="5"/>
  <c r="F14" s="1"/>
  <c r="F15" s="1"/>
  <c r="H11"/>
  <c r="H14" s="1"/>
  <c r="H15" s="1"/>
  <c r="J11"/>
  <c r="J14" s="1"/>
  <c r="J15" s="1"/>
  <c r="L11"/>
  <c r="L14" s="1"/>
  <c r="L15" s="1"/>
  <c r="N11"/>
  <c r="N14" s="1"/>
  <c r="N15" s="1"/>
  <c r="P11"/>
  <c r="P14" s="1"/>
  <c r="E11"/>
  <c r="E14" s="1"/>
  <c r="E15" s="1"/>
  <c r="P14" i="9"/>
  <c r="E14"/>
  <c r="E15" s="1"/>
  <c r="F14"/>
  <c r="F15" s="1"/>
  <c r="H14"/>
  <c r="J14"/>
  <c r="J15" s="1"/>
  <c r="L14"/>
  <c r="L15" s="1"/>
  <c r="N14"/>
  <c r="N15" s="1"/>
  <c r="E25" i="1" l="1"/>
  <c r="E4" i="5" s="1"/>
  <c r="D17" i="4"/>
  <c r="G19"/>
  <c r="E4" i="9" s="1"/>
  <c r="E31"/>
  <c r="Q14"/>
  <c r="H15"/>
  <c r="Q15" s="1"/>
  <c r="O15" i="5"/>
  <c r="E31"/>
  <c r="G15" i="8"/>
  <c r="Q14"/>
  <c r="G15" i="5"/>
  <c r="Q15" s="1"/>
  <c r="Q14"/>
  <c r="O15" i="8"/>
  <c r="E31"/>
  <c r="E20" i="5" l="1"/>
  <c r="D11" i="14" s="1"/>
  <c r="D12" s="1"/>
  <c r="D35" s="1"/>
  <c r="E34" i="5"/>
  <c r="E11" i="14" s="1"/>
  <c r="E12" s="1"/>
  <c r="E35" s="1"/>
  <c r="Q15" i="8"/>
  <c r="E4"/>
  <c r="E34" s="1"/>
  <c r="E21" i="5"/>
  <c r="E20" i="9"/>
  <c r="E34"/>
  <c r="E35" i="5" l="1"/>
  <c r="E35" i="8"/>
  <c r="E14" i="14"/>
  <c r="E17"/>
  <c r="E18" s="1"/>
  <c r="E37" s="1"/>
  <c r="D17"/>
  <c r="D18" s="1"/>
  <c r="D37" s="1"/>
  <c r="E21" i="9"/>
  <c r="F35" i="14"/>
  <c r="E20" i="8"/>
  <c r="D14" i="14" s="1"/>
  <c r="E15"/>
  <c r="E36" s="1"/>
  <c r="E35" i="9"/>
  <c r="F37" i="14" l="1"/>
  <c r="D15"/>
  <c r="E21" i="8"/>
  <c r="D36" i="14" l="1"/>
  <c r="F36" s="1"/>
  <c r="F38" s="1"/>
</calcChain>
</file>

<file path=xl/comments1.xml><?xml version="1.0" encoding="utf-8"?>
<comments xmlns="http://schemas.openxmlformats.org/spreadsheetml/2006/main">
  <authors>
    <author>Igor Dimnik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Igor Dimnik:</t>
        </r>
        <r>
          <rPr>
            <sz val="8"/>
            <color indexed="81"/>
            <rFont val="Tahoma"/>
            <family val="2"/>
            <charset val="238"/>
          </rPr>
          <t xml:space="preserve">
Ne spreminjaj. Definiran v Rekapitulaciji
</t>
        </r>
      </text>
    </comment>
  </commentList>
</comments>
</file>

<file path=xl/comments2.xml><?xml version="1.0" encoding="utf-8"?>
<comments xmlns="http://schemas.openxmlformats.org/spreadsheetml/2006/main">
  <authors>
    <author>Igor Dimnik</author>
  </authors>
  <commentList>
    <comment ref="E5" authorId="0">
      <text>
        <r>
          <rPr>
            <sz val="8"/>
            <color indexed="10"/>
            <rFont val="Tahoma"/>
            <family val="2"/>
            <charset val="238"/>
          </rPr>
          <t xml:space="preserve">Ne spreminjaj
definiran v rekapitulaciji
</t>
        </r>
      </text>
    </comment>
  </commentList>
</comments>
</file>

<file path=xl/comments3.xml><?xml version="1.0" encoding="utf-8"?>
<comments xmlns="http://schemas.openxmlformats.org/spreadsheetml/2006/main">
  <authors>
    <author>Igor Dimnik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Igor Dimnik:</t>
        </r>
        <r>
          <rPr>
            <sz val="8"/>
            <color indexed="81"/>
            <rFont val="Tahoma"/>
            <family val="2"/>
            <charset val="238"/>
          </rPr>
          <t xml:space="preserve">
Ne spreminjaj. Definiran v Rekapitulaciji
</t>
        </r>
      </text>
    </comment>
  </commentList>
</comments>
</file>

<file path=xl/comments4.xml><?xml version="1.0" encoding="utf-8"?>
<comments xmlns="http://schemas.openxmlformats.org/spreadsheetml/2006/main">
  <authors>
    <author>Igor Dimnik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Vnesi procent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Igor Dimnik:</t>
        </r>
        <r>
          <rPr>
            <sz val="8"/>
            <color indexed="81"/>
            <rFont val="Tahoma"/>
            <family val="2"/>
            <charset val="238"/>
          </rPr>
          <t xml:space="preserve">
Vnesi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Igor Dimnik:</t>
        </r>
        <r>
          <rPr>
            <sz val="8"/>
            <color indexed="81"/>
            <rFont val="Tahoma"/>
            <family val="2"/>
            <charset val="238"/>
          </rPr>
          <t xml:space="preserve">
Vnesi</t>
        </r>
      </text>
    </comment>
  </commentList>
</comments>
</file>

<file path=xl/sharedStrings.xml><?xml version="1.0" encoding="utf-8"?>
<sst xmlns="http://schemas.openxmlformats.org/spreadsheetml/2006/main" count="647" uniqueCount="327">
  <si>
    <t xml:space="preserve">Vodovod </t>
  </si>
  <si>
    <t>Kanalizacija</t>
  </si>
  <si>
    <t>enota</t>
  </si>
  <si>
    <t>vrednost v €</t>
  </si>
  <si>
    <t>Skupaj vrednost omrežja v €</t>
  </si>
  <si>
    <t>dolžina</t>
  </si>
  <si>
    <t>vrednost</t>
  </si>
  <si>
    <t>opis</t>
  </si>
  <si>
    <t>m2</t>
  </si>
  <si>
    <t>odkup zemljišč</t>
  </si>
  <si>
    <t>faktor med vrednostjo za parcelo in stavbno površino (neto tlorisna površina)</t>
  </si>
  <si>
    <t>KALI_RECNO</t>
  </si>
  <si>
    <t>AREA</t>
  </si>
  <si>
    <t>POV01</t>
  </si>
  <si>
    <t>POV02</t>
  </si>
  <si>
    <t>POV03</t>
  </si>
  <si>
    <t>POV04</t>
  </si>
  <si>
    <t>POV05</t>
  </si>
  <si>
    <t>POV06</t>
  </si>
  <si>
    <t>POV07</t>
  </si>
  <si>
    <t>POV08</t>
  </si>
  <si>
    <t>POV09</t>
  </si>
  <si>
    <t>POV10</t>
  </si>
  <si>
    <t>POV_KS</t>
  </si>
  <si>
    <t>Skupaj</t>
  </si>
  <si>
    <t>Izračun Cpc</t>
  </si>
  <si>
    <t>Cpv</t>
  </si>
  <si>
    <t>Strošek za vodovod (parcele)</t>
  </si>
  <si>
    <t>Izračun Ctv</t>
  </si>
  <si>
    <t>Ctv</t>
  </si>
  <si>
    <t>X</t>
  </si>
  <si>
    <t>Y</t>
  </si>
  <si>
    <t>XMIN</t>
  </si>
  <si>
    <t>XMAX</t>
  </si>
  <si>
    <t>YMIN</t>
  </si>
  <si>
    <t>YMAX</t>
  </si>
  <si>
    <t>POV_KDS</t>
  </si>
  <si>
    <t>skupaj:</t>
  </si>
  <si>
    <t>Skupaj s korekcijskim faktorjem</t>
  </si>
  <si>
    <t>Cpk</t>
  </si>
  <si>
    <t>Ctk</t>
  </si>
  <si>
    <t>Strošek za kanalizacijo (parcele)</t>
  </si>
  <si>
    <t>Cpc</t>
  </si>
  <si>
    <t>Ctc</t>
  </si>
  <si>
    <t>Izračun Ctc</t>
  </si>
  <si>
    <t>Strošek za ceste (parcele)</t>
  </si>
  <si>
    <t>Izračun Ctk</t>
  </si>
  <si>
    <t>Izračun Cpk</t>
  </si>
  <si>
    <t>KANALIZACIJA</t>
  </si>
  <si>
    <t>VODOVOD</t>
  </si>
  <si>
    <t>Izračun Cpv</t>
  </si>
  <si>
    <t>Ceste</t>
  </si>
  <si>
    <t>Faktor med Cp in Ct (Cp/Ct)</t>
  </si>
  <si>
    <t>Faktor korekcije (uporaba procenta površine)</t>
  </si>
  <si>
    <r>
      <t xml:space="preserve">Ctv </t>
    </r>
    <r>
      <rPr>
        <b/>
        <sz val="12"/>
        <rFont val="Arial"/>
        <family val="2"/>
        <charset val="238"/>
      </rPr>
      <t>z upoštevanjem Cp/Ct</t>
    </r>
  </si>
  <si>
    <r>
      <t>Cpv</t>
    </r>
    <r>
      <rPr>
        <b/>
        <sz val="12"/>
        <rFont val="Arial"/>
        <family val="2"/>
        <charset val="238"/>
      </rPr>
      <t xml:space="preserve"> z upoštevanjem Cp/Ct</t>
    </r>
  </si>
  <si>
    <r>
      <t>Cpk</t>
    </r>
    <r>
      <rPr>
        <b/>
        <sz val="12"/>
        <rFont val="Arial"/>
        <family val="2"/>
        <charset val="238"/>
      </rPr>
      <t xml:space="preserve"> z upoštevanjem Cp/Ct</t>
    </r>
  </si>
  <si>
    <r>
      <t xml:space="preserve">Ctk </t>
    </r>
    <r>
      <rPr>
        <b/>
        <sz val="12"/>
        <rFont val="Arial"/>
        <family val="2"/>
        <charset val="238"/>
      </rPr>
      <t>z upoštevanjem Cp/Ct</t>
    </r>
  </si>
  <si>
    <t>Znesek investicije za kanalizacijo</t>
  </si>
  <si>
    <t>Znesek investicije za ceste</t>
  </si>
  <si>
    <r>
      <t>Cpc</t>
    </r>
    <r>
      <rPr>
        <b/>
        <sz val="12"/>
        <rFont val="Arial"/>
        <family val="2"/>
        <charset val="238"/>
      </rPr>
      <t xml:space="preserve"> z upoštevanjem Cp/Ct</t>
    </r>
  </si>
  <si>
    <r>
      <t xml:space="preserve">Ctc </t>
    </r>
    <r>
      <rPr>
        <b/>
        <sz val="12"/>
        <rFont val="Arial"/>
        <family val="2"/>
        <charset val="238"/>
      </rPr>
      <t>z upoštevanjem Cp/Ct</t>
    </r>
  </si>
  <si>
    <t>Skupaj tlorisne površine</t>
  </si>
  <si>
    <t>Znesek investicije za vodo</t>
  </si>
  <si>
    <t>LAYER</t>
  </si>
  <si>
    <t>Razmerje med obračunavanjem parcele in površine objekta Dpi</t>
  </si>
  <si>
    <t>Vodovod</t>
  </si>
  <si>
    <t>Cpi</t>
  </si>
  <si>
    <t>Cti</t>
  </si>
  <si>
    <t>Cxv</t>
  </si>
  <si>
    <t>Cxv(Dpi)</t>
  </si>
  <si>
    <t>Cxk</t>
  </si>
  <si>
    <t>Cxk(Dpi)</t>
  </si>
  <si>
    <t>Cxc</t>
  </si>
  <si>
    <t>Cxc(Dpi)</t>
  </si>
  <si>
    <t>parcela</t>
  </si>
  <si>
    <t>tloris</t>
  </si>
  <si>
    <t>Voda</t>
  </si>
  <si>
    <t>Kanal</t>
  </si>
  <si>
    <t>Strošek parcele</t>
  </si>
  <si>
    <t>parcela : tloris</t>
  </si>
  <si>
    <t>Rekapitulacija stroškov v €</t>
  </si>
  <si>
    <t>Testni izračun v €</t>
  </si>
  <si>
    <t>ID</t>
  </si>
  <si>
    <t>izdelovalec</t>
  </si>
  <si>
    <t>naziv_akta</t>
  </si>
  <si>
    <t>FIELD4</t>
  </si>
  <si>
    <t>objekt m2</t>
  </si>
  <si>
    <t>xx</t>
  </si>
  <si>
    <t>x</t>
  </si>
  <si>
    <t>Faktor dejavnosti</t>
  </si>
  <si>
    <t>Upoštevamo (da/ne)</t>
  </si>
  <si>
    <t>ime ČN</t>
  </si>
  <si>
    <t>sofinanciranje</t>
  </si>
  <si>
    <t>dolzina</t>
  </si>
  <si>
    <t>Območje 1</t>
  </si>
  <si>
    <t>m1</t>
  </si>
  <si>
    <t>Skupaj m cevovoda</t>
  </si>
  <si>
    <t>cena m1 vodovodnega omrežja</t>
  </si>
  <si>
    <t>€</t>
  </si>
  <si>
    <t>Eno obračunsko območje</t>
  </si>
  <si>
    <t>cena m1 kanalizacijskega omrežja</t>
  </si>
  <si>
    <t>investicija</t>
  </si>
  <si>
    <t>tuji viri</t>
  </si>
  <si>
    <t>viri občine</t>
  </si>
  <si>
    <t>ČN</t>
  </si>
  <si>
    <t>Vodohrani</t>
  </si>
  <si>
    <t>ustroj</t>
  </si>
  <si>
    <t>kvadratura</t>
  </si>
  <si>
    <t>cena na enoto za odkup v €</t>
  </si>
  <si>
    <t>cena na enoto za izgradnjo v €</t>
  </si>
  <si>
    <t>vrednost ceste</t>
  </si>
  <si>
    <t>vrednost v € v m2</t>
  </si>
  <si>
    <t>AB</t>
  </si>
  <si>
    <t>GV</t>
  </si>
  <si>
    <t>izgradnja AB</t>
  </si>
  <si>
    <t>izgradnja BD</t>
  </si>
  <si>
    <t>izgradnja GV</t>
  </si>
  <si>
    <t>Vrednost vseh cest v občini</t>
  </si>
  <si>
    <t>PLAN_OZNAKA</t>
  </si>
  <si>
    <t>POVRSINA</t>
  </si>
  <si>
    <t>fazanerija</t>
  </si>
  <si>
    <t>rekreacija</t>
  </si>
  <si>
    <t>U</t>
  </si>
  <si>
    <t>Pokopališče</t>
  </si>
  <si>
    <t>A</t>
  </si>
  <si>
    <t>igrišče</t>
  </si>
  <si>
    <t>VZ</t>
  </si>
  <si>
    <t>Ceste, glede na material</t>
  </si>
  <si>
    <t>AB - asfalt</t>
  </si>
  <si>
    <t>GV - makadam</t>
  </si>
  <si>
    <r>
      <rPr>
        <b/>
        <sz val="14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>parcela</t>
    </r>
    <r>
      <rPr>
        <b/>
        <sz val="11"/>
        <rFont val="Arial"/>
        <family val="2"/>
        <charset val="238"/>
      </rPr>
      <t xml:space="preserve"> (površina parcele)</t>
    </r>
  </si>
  <si>
    <r>
      <rPr>
        <b/>
        <sz val="14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>tlorisna</t>
    </r>
    <r>
      <rPr>
        <b/>
        <sz val="11"/>
        <rFont val="Arial"/>
        <family val="2"/>
        <charset val="238"/>
      </rPr>
      <t xml:space="preserve"> (neto tlorisna površina)</t>
    </r>
  </si>
  <si>
    <r>
      <rPr>
        <b/>
        <sz val="14"/>
        <rFont val="Arial"/>
        <family val="2"/>
        <charset val="238"/>
      </rPr>
      <t>K</t>
    </r>
    <r>
      <rPr>
        <b/>
        <sz val="9"/>
        <rFont val="Arial"/>
        <family val="2"/>
        <charset val="238"/>
      </rPr>
      <t>dejavnosti</t>
    </r>
    <r>
      <rPr>
        <b/>
        <sz val="11"/>
        <rFont val="Arial"/>
        <family val="2"/>
        <charset val="238"/>
      </rPr>
      <t xml:space="preserve"> (faktor dejavnosti)</t>
    </r>
  </si>
  <si>
    <t>Razmerje med deležem parcele (Dp) in deležem neto tlorisne površine objekta (Dt)</t>
  </si>
  <si>
    <t>delež parcele Dp</t>
  </si>
  <si>
    <t xml:space="preserve">delež neto tlorisne površine objekta Dt </t>
  </si>
  <si>
    <t xml:space="preserve">  ↑  vnesi vrednost</t>
  </si>
  <si>
    <t>&lt;--- vnesi vrednost</t>
  </si>
  <si>
    <t>med 0,7 do 1,3</t>
  </si>
  <si>
    <t>vsota je 1</t>
  </si>
  <si>
    <t>Strošek neto tlorisne površine</t>
  </si>
  <si>
    <t>SKUPAJ KOMUNALNEGA PRISPEVKA:</t>
  </si>
  <si>
    <r>
      <t>Faktor dejavnosti (K</t>
    </r>
    <r>
      <rPr>
        <b/>
        <sz val="11"/>
        <color indexed="19"/>
        <rFont val="Arial"/>
        <family val="2"/>
        <charset val="238"/>
      </rPr>
      <t>dejavnosti</t>
    </r>
    <r>
      <rPr>
        <b/>
        <sz val="16"/>
        <color indexed="19"/>
        <rFont val="Arial"/>
        <family val="2"/>
        <charset val="238"/>
      </rPr>
      <t>)</t>
    </r>
  </si>
  <si>
    <t>CC-SI</t>
  </si>
  <si>
    <t>faktor</t>
  </si>
  <si>
    <t>Enostanovanjske stavbe</t>
  </si>
  <si>
    <t>Dvostanovanjske stavbe</t>
  </si>
  <si>
    <t>Večstanovanjske stavbe</t>
  </si>
  <si>
    <t>Gostinske stavbe</t>
  </si>
  <si>
    <t>Stavbe javne uprave</t>
  </si>
  <si>
    <t>Stavbe bank, pošt, zavarovalnic</t>
  </si>
  <si>
    <t>Druge upravne in pisarniške stavbe</t>
  </si>
  <si>
    <t>Trgovske in druge stavbe za storitvene dejavnosti</t>
  </si>
  <si>
    <t>Stavbe za promet in stavbe za izvajanje elektronskih komunikacij</t>
  </si>
  <si>
    <t>Industrijske stavbe in skladišča</t>
  </si>
  <si>
    <t>Stavbe splošnega družbenega pomena</t>
  </si>
  <si>
    <t>Druge nestanovanjske stavbe</t>
  </si>
  <si>
    <t>Za vse ostale vrste objektov se določi faktor dejavnosti (Kdejavnosti) 1,0</t>
  </si>
  <si>
    <t>Vodovodna infrastruktura</t>
  </si>
  <si>
    <t>Kanalizacijska infrastruktura</t>
  </si>
  <si>
    <t>Cestna infrastruktura</t>
  </si>
  <si>
    <r>
      <t xml:space="preserve">Obračunski stroški </t>
    </r>
    <r>
      <rPr>
        <b/>
        <sz val="11"/>
        <color rgb="FFFF0000"/>
        <rFont val="Arial"/>
        <family val="2"/>
        <charset val="238"/>
      </rPr>
      <t>(v odstotkih od skupnih stroškov)</t>
    </r>
  </si>
  <si>
    <t>Stanje na 31.12.09</t>
  </si>
  <si>
    <t>ODSEK</t>
  </si>
  <si>
    <t>STAC_ZAC</t>
  </si>
  <si>
    <t>STAC_KON</t>
  </si>
  <si>
    <t>MATERIAL</t>
  </si>
  <si>
    <t>SIRINA</t>
  </si>
  <si>
    <t>DOLŽINA</t>
  </si>
  <si>
    <t>POVRŠINA</t>
  </si>
  <si>
    <t>104041</t>
  </si>
  <si>
    <t>104122</t>
  </si>
  <si>
    <t>344011</t>
  </si>
  <si>
    <t>344012</t>
  </si>
  <si>
    <t>BG</t>
  </si>
  <si>
    <t>344021</t>
  </si>
  <si>
    <t>344022</t>
  </si>
  <si>
    <t>344031</t>
  </si>
  <si>
    <t>344041</t>
  </si>
  <si>
    <t>345011</t>
  </si>
  <si>
    <t>345021</t>
  </si>
  <si>
    <t>345031</t>
  </si>
  <si>
    <t>345041</t>
  </si>
  <si>
    <t>345051</t>
  </si>
  <si>
    <t>345061</t>
  </si>
  <si>
    <t>345071</t>
  </si>
  <si>
    <t>345081</t>
  </si>
  <si>
    <t>345091</t>
  </si>
  <si>
    <t>345101</t>
  </si>
  <si>
    <t>345111</t>
  </si>
  <si>
    <t>345121</t>
  </si>
  <si>
    <t>345131</t>
  </si>
  <si>
    <t>345141</t>
  </si>
  <si>
    <t>345151</t>
  </si>
  <si>
    <t>345161</t>
  </si>
  <si>
    <t>345171</t>
  </si>
  <si>
    <t>345181</t>
  </si>
  <si>
    <t>345191</t>
  </si>
  <si>
    <t>345201</t>
  </si>
  <si>
    <t>345211</t>
  </si>
  <si>
    <t>345221</t>
  </si>
  <si>
    <t>345231</t>
  </si>
  <si>
    <t>345251</t>
  </si>
  <si>
    <t>345271</t>
  </si>
  <si>
    <t>345291</t>
  </si>
  <si>
    <t>345311</t>
  </si>
  <si>
    <t>345321</t>
  </si>
  <si>
    <t>345331</t>
  </si>
  <si>
    <t>345341</t>
  </si>
  <si>
    <t>345351</t>
  </si>
  <si>
    <t>345361</t>
  </si>
  <si>
    <t>345371</t>
  </si>
  <si>
    <t>345381</t>
  </si>
  <si>
    <t>345391</t>
  </si>
  <si>
    <t>388011</t>
  </si>
  <si>
    <t>388012</t>
  </si>
  <si>
    <t>388021</t>
  </si>
  <si>
    <t>388031</t>
  </si>
  <si>
    <t>388041</t>
  </si>
  <si>
    <t>388051</t>
  </si>
  <si>
    <t>606201</t>
  </si>
  <si>
    <t>844011</t>
  </si>
  <si>
    <t>844021</t>
  </si>
  <si>
    <t>844031</t>
  </si>
  <si>
    <t>844041</t>
  </si>
  <si>
    <t>844071</t>
  </si>
  <si>
    <t>844091</t>
  </si>
  <si>
    <t>844101</t>
  </si>
  <si>
    <t>844111</t>
  </si>
  <si>
    <t>844121</t>
  </si>
  <si>
    <t>844141</t>
  </si>
  <si>
    <t>844151</t>
  </si>
  <si>
    <t>844161</t>
  </si>
  <si>
    <t>844171</t>
  </si>
  <si>
    <t>844181</t>
  </si>
  <si>
    <t>844191</t>
  </si>
  <si>
    <t>844201</t>
  </si>
  <si>
    <t>844211</t>
  </si>
  <si>
    <t>844221</t>
  </si>
  <si>
    <t>844231</t>
  </si>
  <si>
    <t>844241</t>
  </si>
  <si>
    <t>844271</t>
  </si>
  <si>
    <t>844281</t>
  </si>
  <si>
    <t>844291</t>
  </si>
  <si>
    <t>844311</t>
  </si>
  <si>
    <t>844321</t>
  </si>
  <si>
    <t>844322</t>
  </si>
  <si>
    <t>844331</t>
  </si>
  <si>
    <t>844351</t>
  </si>
  <si>
    <t>844361</t>
  </si>
  <si>
    <t>844371</t>
  </si>
  <si>
    <t>844381</t>
  </si>
  <si>
    <t>844391</t>
  </si>
  <si>
    <t>844411</t>
  </si>
  <si>
    <t>844421</t>
  </si>
  <si>
    <t>844431</t>
  </si>
  <si>
    <t>844432</t>
  </si>
  <si>
    <t>844441</t>
  </si>
  <si>
    <t>844451</t>
  </si>
  <si>
    <t>844461</t>
  </si>
  <si>
    <t>844471</t>
  </si>
  <si>
    <t>844481</t>
  </si>
  <si>
    <t>844521</t>
  </si>
  <si>
    <t>844531</t>
  </si>
  <si>
    <t>844541</t>
  </si>
  <si>
    <t>844551</t>
  </si>
  <si>
    <t>844561</t>
  </si>
  <si>
    <t>844571</t>
  </si>
  <si>
    <t>844581</t>
  </si>
  <si>
    <t>844591</t>
  </si>
  <si>
    <t>844601</t>
  </si>
  <si>
    <t>844621</t>
  </si>
  <si>
    <t>844631</t>
  </si>
  <si>
    <t>844651</t>
  </si>
  <si>
    <t>844661</t>
  </si>
  <si>
    <t>844671</t>
  </si>
  <si>
    <t>844681</t>
  </si>
  <si>
    <t>844701</t>
  </si>
  <si>
    <t>844711</t>
  </si>
  <si>
    <t>844721</t>
  </si>
  <si>
    <t>844731</t>
  </si>
  <si>
    <t>844751</t>
  </si>
  <si>
    <t>844761</t>
  </si>
  <si>
    <t>BD</t>
  </si>
  <si>
    <t>844771</t>
  </si>
  <si>
    <t>844781</t>
  </si>
  <si>
    <t>844791</t>
  </si>
  <si>
    <t>844801</t>
  </si>
  <si>
    <t>844811</t>
  </si>
  <si>
    <t>844831</t>
  </si>
  <si>
    <t>844851</t>
  </si>
  <si>
    <t>844861</t>
  </si>
  <si>
    <t>844871</t>
  </si>
  <si>
    <t>844891</t>
  </si>
  <si>
    <t>844901</t>
  </si>
  <si>
    <t>844911</t>
  </si>
  <si>
    <t>844921</t>
  </si>
  <si>
    <t>844931</t>
  </si>
  <si>
    <t>844941</t>
  </si>
  <si>
    <t>844951</t>
  </si>
  <si>
    <t>844961</t>
  </si>
  <si>
    <t>844971</t>
  </si>
  <si>
    <t>844981</t>
  </si>
  <si>
    <t>844991</t>
  </si>
  <si>
    <t>845011</t>
  </si>
  <si>
    <t>845021</t>
  </si>
  <si>
    <t>845031</t>
  </si>
  <si>
    <t>845041</t>
  </si>
  <si>
    <t>845051</t>
  </si>
  <si>
    <t>845061</t>
  </si>
  <si>
    <t>845081</t>
  </si>
  <si>
    <t>845101</t>
  </si>
  <si>
    <t>845111</t>
  </si>
  <si>
    <t>845121</t>
  </si>
  <si>
    <t>888261</t>
  </si>
  <si>
    <t>888302</t>
  </si>
  <si>
    <t>izfradnja BG</t>
  </si>
  <si>
    <t>BD - bitodrobir</t>
  </si>
  <si>
    <t>BG - bitogramoz</t>
  </si>
  <si>
    <t>Stanje na 15.12.09</t>
  </si>
  <si>
    <t>Črpališče</t>
  </si>
  <si>
    <t>Območje naselja Radenci</t>
  </si>
  <si>
    <t>Boračeva vas in Šratovci</t>
  </si>
  <si>
    <t>Boračeva vas in Šratovci - projektna dokumentacija in nadzor</t>
  </si>
  <si>
    <t>Patričjak in Kapelski vrh</t>
  </si>
  <si>
    <t>Patričjak in Kapelski vrh - projektna dokumentacija in nadzor</t>
  </si>
</sst>
</file>

<file path=xl/styles.xml><?xml version="1.0" encoding="utf-8"?>
<styleSheet xmlns="http://schemas.openxmlformats.org/spreadsheetml/2006/main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"/>
    <numFmt numFmtId="167" formatCode="0.0000"/>
    <numFmt numFmtId="168" formatCode="#,##0.0"/>
    <numFmt numFmtId="169" formatCode="0.0000000"/>
    <numFmt numFmtId="170" formatCode="_-[$€-2]\ * #,##0_-;\-[$€-2]\ * #,##0_-;_-[$€-2]\ * &quot;-&quot;??_-;_-@_-"/>
    <numFmt numFmtId="171" formatCode="#,##0\ [$SIT]"/>
    <numFmt numFmtId="172" formatCode="#,##0.00\ &quot;€&quot;"/>
    <numFmt numFmtId="173" formatCode="#,##0\ &quot;€&quot;"/>
    <numFmt numFmtId="174" formatCode="0.0%"/>
    <numFmt numFmtId="175" formatCode="#,##0.0\ &quot;€&quot;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0"/>
      <color indexed="5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i/>
      <sz val="10"/>
      <color indexed="57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ahoma"/>
      <family val="2"/>
      <charset val="238"/>
    </font>
    <font>
      <i/>
      <sz val="8"/>
      <color theme="6" tint="-0.249977111117893"/>
      <name val="Arial"/>
      <family val="2"/>
      <charset val="238"/>
    </font>
    <font>
      <sz val="10"/>
      <color indexed="57"/>
      <name val="Arial"/>
      <family val="2"/>
      <charset val="238"/>
    </font>
    <font>
      <sz val="11"/>
      <name val="Cambria"/>
      <family val="1"/>
      <charset val="238"/>
      <scheme val="major"/>
    </font>
    <font>
      <b/>
      <sz val="12"/>
      <color rgb="FFC00000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6" tint="-0.24997711111789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6"/>
      <color theme="2" tint="-0.499984740745262"/>
      <name val="Arial"/>
      <family val="2"/>
      <charset val="238"/>
    </font>
    <font>
      <b/>
      <sz val="16"/>
      <color indexed="19"/>
      <name val="Arial"/>
      <family val="2"/>
      <charset val="238"/>
    </font>
    <font>
      <b/>
      <sz val="11"/>
      <color indexed="19"/>
      <name val="Arial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0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94">
    <xf numFmtId="0" fontId="0" fillId="0" borderId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11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31" fillId="5" borderId="0" applyNumberFormat="0" applyBorder="0" applyAlignment="0" applyProtection="0"/>
    <xf numFmtId="0" fontId="35" fillId="8" borderId="12" applyNumberFormat="0" applyAlignment="0" applyProtection="0"/>
    <xf numFmtId="0" fontId="37" fillId="9" borderId="15" applyNumberForma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7" borderId="12" applyNumberFormat="0" applyAlignment="0" applyProtection="0"/>
    <xf numFmtId="0" fontId="36" fillId="0" borderId="14" applyNumberFormat="0" applyFill="0" applyAlignment="0" applyProtection="0"/>
    <xf numFmtId="0" fontId="32" fillId="6" borderId="0" applyNumberFormat="0" applyBorder="0" applyAlignment="0" applyProtection="0"/>
    <xf numFmtId="0" fontId="34" fillId="8" borderId="13" applyNumberFormat="0" applyAlignment="0" applyProtection="0"/>
    <xf numFmtId="0" fontId="26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/>
    <xf numFmtId="0" fontId="42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6" applyNumberFormat="0" applyFont="0" applyAlignment="0" applyProtection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6" fillId="0" borderId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6" fillId="0" borderId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5" fillId="0" borderId="0"/>
    <xf numFmtId="0" fontId="1" fillId="0" borderId="0"/>
    <xf numFmtId="0" fontId="1" fillId="10" borderId="16" applyNumberFormat="0" applyFont="0" applyAlignment="0" applyProtection="0"/>
    <xf numFmtId="0" fontId="1" fillId="13" borderId="0" applyNumberFormat="0" applyBorder="0" applyAlignment="0" applyProtection="0"/>
    <xf numFmtId="0" fontId="1" fillId="10" borderId="16" applyNumberFormat="0" applyFont="0" applyAlignment="0" applyProtection="0"/>
    <xf numFmtId="0" fontId="1" fillId="13" borderId="0" applyNumberFormat="0" applyBorder="0" applyAlignment="0" applyProtection="0"/>
    <xf numFmtId="0" fontId="1" fillId="10" borderId="16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16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6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6" applyNumberFormat="0" applyFont="0" applyAlignment="0" applyProtection="0"/>
    <xf numFmtId="0" fontId="1" fillId="0" borderId="0"/>
    <xf numFmtId="0" fontId="1" fillId="10" borderId="16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" fillId="0" borderId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6" fillId="0" borderId="0"/>
    <xf numFmtId="0" fontId="1" fillId="10" borderId="16" applyNumberFormat="0" applyFont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0" borderId="16" applyNumberFormat="0" applyFont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0" borderId="16" applyNumberFormat="0" applyFont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6" fillId="0" borderId="0"/>
    <xf numFmtId="0" fontId="1" fillId="10" borderId="16" applyNumberFormat="0" applyFont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10" borderId="16" applyNumberFormat="0" applyFont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10" borderId="16" applyNumberFormat="0" applyFont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16" applyNumberFormat="0" applyFon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16" applyNumberFormat="0" applyFont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0" borderId="16" applyNumberFormat="0" applyFont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6" applyNumberFormat="0" applyFont="0" applyAlignment="0" applyProtection="0"/>
    <xf numFmtId="0" fontId="1" fillId="10" borderId="16" applyNumberFormat="0" applyFont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5" fillId="0" borderId="0"/>
  </cellStyleXfs>
  <cellXfs count="204">
    <xf numFmtId="0" fontId="0" fillId="0" borderId="0" xfId="0"/>
    <xf numFmtId="4" fontId="0" fillId="0" borderId="0" xfId="0" applyNumberFormat="1"/>
    <xf numFmtId="0" fontId="7" fillId="0" borderId="0" xfId="0" applyFont="1"/>
    <xf numFmtId="4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10" fillId="0" borderId="1" xfId="0" applyFont="1" applyBorder="1" applyAlignment="1">
      <alignment horizontal="right"/>
    </xf>
    <xf numFmtId="3" fontId="0" fillId="0" borderId="1" xfId="0" applyNumberFormat="1" applyBorder="1"/>
    <xf numFmtId="3" fontId="9" fillId="0" borderId="0" xfId="0" applyNumberFormat="1" applyFont="1"/>
    <xf numFmtId="3" fontId="11" fillId="0" borderId="0" xfId="0" applyNumberFormat="1" applyFont="1"/>
    <xf numFmtId="166" fontId="0" fillId="0" borderId="0" xfId="0" applyNumberFormat="1"/>
    <xf numFmtId="3" fontId="12" fillId="0" borderId="0" xfId="0" applyNumberFormat="1" applyFont="1"/>
    <xf numFmtId="166" fontId="13" fillId="0" borderId="0" xfId="0" applyNumberFormat="1" applyFont="1"/>
    <xf numFmtId="3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0" fillId="0" borderId="0" xfId="0" applyNumberFormat="1"/>
    <xf numFmtId="167" fontId="0" fillId="0" borderId="0" xfId="0" applyNumberFormat="1"/>
    <xf numFmtId="3" fontId="16" fillId="2" borderId="0" xfId="0" applyNumberFormat="1" applyFont="1" applyFill="1"/>
    <xf numFmtId="3" fontId="14" fillId="3" borderId="0" xfId="0" applyNumberFormat="1" applyFont="1" applyFill="1" applyAlignment="1">
      <alignment horizontal="center"/>
    </xf>
    <xf numFmtId="166" fontId="13" fillId="2" borderId="0" xfId="0" applyNumberFormat="1" applyFont="1" applyFill="1"/>
    <xf numFmtId="1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0" fillId="0" borderId="0" xfId="0" applyNumberFormat="1" applyFont="1"/>
    <xf numFmtId="169" fontId="0" fillId="0" borderId="0" xfId="0" applyNumberFormat="1"/>
    <xf numFmtId="3" fontId="19" fillId="0" borderId="0" xfId="0" applyNumberFormat="1" applyFont="1"/>
    <xf numFmtId="3" fontId="20" fillId="0" borderId="0" xfId="0" applyNumberFormat="1" applyFont="1"/>
    <xf numFmtId="4" fontId="15" fillId="0" borderId="0" xfId="0" applyNumberFormat="1" applyFont="1"/>
    <xf numFmtId="166" fontId="1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11" fillId="0" borderId="3" xfId="0" applyNumberFormat="1" applyFont="1" applyBorder="1"/>
    <xf numFmtId="166" fontId="17" fillId="0" borderId="6" xfId="0" applyNumberFormat="1" applyFont="1" applyBorder="1"/>
    <xf numFmtId="0" fontId="0" fillId="0" borderId="0" xfId="0" applyFill="1" applyBorder="1"/>
    <xf numFmtId="1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71" fontId="16" fillId="0" borderId="0" xfId="0" applyNumberFormat="1" applyFont="1"/>
    <xf numFmtId="171" fontId="0" fillId="0" borderId="0" xfId="0" applyNumberFormat="1"/>
    <xf numFmtId="171" fontId="17" fillId="0" borderId="0" xfId="0" applyNumberFormat="1" applyFont="1"/>
    <xf numFmtId="168" fontId="17" fillId="0" borderId="0" xfId="0" applyNumberFormat="1" applyFont="1"/>
    <xf numFmtId="3" fontId="17" fillId="0" borderId="0" xfId="0" applyNumberFormat="1" applyFont="1"/>
    <xf numFmtId="171" fontId="43" fillId="0" borderId="0" xfId="0" applyNumberFormat="1" applyFont="1"/>
    <xf numFmtId="168" fontId="43" fillId="0" borderId="0" xfId="0" applyNumberFormat="1" applyFont="1"/>
    <xf numFmtId="168" fontId="0" fillId="0" borderId="0" xfId="0" applyNumberFormat="1"/>
    <xf numFmtId="171" fontId="23" fillId="0" borderId="0" xfId="0" applyNumberFormat="1" applyFont="1"/>
    <xf numFmtId="171" fontId="17" fillId="0" borderId="2" xfId="0" applyNumberFormat="1" applyFont="1" applyBorder="1"/>
    <xf numFmtId="172" fontId="0" fillId="0" borderId="0" xfId="0" applyNumberFormat="1"/>
    <xf numFmtId="171" fontId="0" fillId="0" borderId="5" xfId="0" applyNumberFormat="1" applyBorder="1"/>
    <xf numFmtId="3" fontId="7" fillId="0" borderId="0" xfId="0" applyNumberFormat="1" applyFont="1"/>
    <xf numFmtId="171" fontId="0" fillId="0" borderId="8" xfId="0" applyNumberFormat="1" applyBorder="1"/>
    <xf numFmtId="1" fontId="42" fillId="0" borderId="0" xfId="43" applyNumberFormat="1"/>
    <xf numFmtId="167" fontId="42" fillId="0" borderId="0" xfId="43" applyNumberFormat="1"/>
    <xf numFmtId="0" fontId="44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171" fontId="44" fillId="0" borderId="0" xfId="0" applyNumberFormat="1" applyFont="1"/>
    <xf numFmtId="171" fontId="44" fillId="0" borderId="0" xfId="0" applyNumberFormat="1" applyFont="1" applyAlignment="1">
      <alignment horizontal="right"/>
    </xf>
    <xf numFmtId="3" fontId="44" fillId="0" borderId="0" xfId="0" applyNumberFormat="1" applyFont="1"/>
    <xf numFmtId="0" fontId="46" fillId="35" borderId="0" xfId="0" applyFont="1" applyFill="1"/>
    <xf numFmtId="0" fontId="6" fillId="0" borderId="0" xfId="0" applyFont="1"/>
    <xf numFmtId="3" fontId="6" fillId="0" borderId="0" xfId="0" applyNumberFormat="1" applyFont="1"/>
    <xf numFmtId="3" fontId="0" fillId="0" borderId="0" xfId="0" applyNumberForma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0" fontId="46" fillId="0" borderId="0" xfId="0" applyFont="1" applyFill="1"/>
    <xf numFmtId="0" fontId="45" fillId="0" borderId="0" xfId="0" applyFont="1" applyFill="1"/>
    <xf numFmtId="0" fontId="49" fillId="0" borderId="0" xfId="0" applyFont="1"/>
    <xf numFmtId="173" fontId="9" fillId="0" borderId="0" xfId="0" applyNumberFormat="1" applyFont="1"/>
    <xf numFmtId="3" fontId="35" fillId="8" borderId="12" xfId="26" applyNumberFormat="1"/>
    <xf numFmtId="170" fontId="0" fillId="0" borderId="0" xfId="29" applyNumberFormat="1" applyFont="1" applyFill="1" applyBorder="1"/>
    <xf numFmtId="165" fontId="0" fillId="0" borderId="0" xfId="28" applyFont="1" applyFill="1" applyBorder="1"/>
    <xf numFmtId="0" fontId="35" fillId="8" borderId="12" xfId="26" applyAlignment="1">
      <alignment horizontal="right"/>
    </xf>
    <xf numFmtId="0" fontId="35" fillId="8" borderId="12" xfId="26"/>
    <xf numFmtId="0" fontId="0" fillId="0" borderId="0" xfId="0"/>
    <xf numFmtId="4" fontId="0" fillId="0" borderId="0" xfId="0" applyNumberFormat="1"/>
    <xf numFmtId="0" fontId="7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48" fillId="0" borderId="0" xfId="0" applyFont="1" applyAlignment="1">
      <alignment horizontal="center"/>
    </xf>
    <xf numFmtId="3" fontId="0" fillId="0" borderId="1" xfId="0" applyNumberFormat="1" applyBorder="1"/>
    <xf numFmtId="4" fontId="48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3" fontId="0" fillId="0" borderId="0" xfId="28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0" fillId="4" borderId="0" xfId="31" applyBorder="1" applyAlignment="1">
      <alignment horizontal="left" vertical="center"/>
    </xf>
    <xf numFmtId="174" fontId="0" fillId="0" borderId="0" xfId="0" applyNumberFormat="1" applyFill="1" applyBorder="1"/>
    <xf numFmtId="0" fontId="0" fillId="36" borderId="0" xfId="0" applyFill="1"/>
    <xf numFmtId="0" fontId="0" fillId="36" borderId="0" xfId="0" applyFill="1" applyBorder="1"/>
    <xf numFmtId="0" fontId="5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8" fontId="4" fillId="0" borderId="0" xfId="59" applyNumberFormat="1" applyFont="1" applyBorder="1"/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3" fontId="52" fillId="0" borderId="0" xfId="0" applyNumberFormat="1" applyFont="1" applyBorder="1"/>
    <xf numFmtId="168" fontId="0" fillId="0" borderId="1" xfId="0" applyNumberFormat="1" applyBorder="1"/>
    <xf numFmtId="168" fontId="6" fillId="0" borderId="1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3" fontId="44" fillId="0" borderId="0" xfId="0" applyNumberFormat="1" applyFont="1" applyBorder="1"/>
    <xf numFmtId="0" fontId="6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3" fontId="44" fillId="0" borderId="0" xfId="29" applyNumberFormat="1" applyFont="1" applyBorder="1"/>
    <xf numFmtId="0" fontId="4" fillId="0" borderId="0" xfId="59" applyFont="1" applyBorder="1"/>
    <xf numFmtId="0" fontId="53" fillId="0" borderId="0" xfId="0" applyFont="1" applyFill="1" applyBorder="1"/>
    <xf numFmtId="168" fontId="53" fillId="0" borderId="0" xfId="0" applyNumberFormat="1" applyFont="1"/>
    <xf numFmtId="168" fontId="43" fillId="0" borderId="0" xfId="0" applyNumberFormat="1" applyFont="1" applyAlignment="1">
      <alignment horizontal="right" vertical="center"/>
    </xf>
    <xf numFmtId="168" fontId="43" fillId="0" borderId="0" xfId="0" applyNumberFormat="1" applyFont="1" applyBorder="1" applyAlignment="1">
      <alignment horizontal="right" vertical="center"/>
    </xf>
    <xf numFmtId="3" fontId="53" fillId="0" borderId="0" xfId="0" applyNumberFormat="1" applyFont="1" applyBorder="1"/>
    <xf numFmtId="168" fontId="0" fillId="0" borderId="6" xfId="0" applyNumberFormat="1" applyBorder="1"/>
    <xf numFmtId="0" fontId="6" fillId="0" borderId="6" xfId="0" applyFont="1" applyFill="1" applyBorder="1"/>
    <xf numFmtId="0" fontId="0" fillId="0" borderId="6" xfId="0" applyBorder="1"/>
    <xf numFmtId="168" fontId="6" fillId="0" borderId="6" xfId="0" applyNumberFormat="1" applyFont="1" applyBorder="1" applyAlignment="1">
      <alignment horizontal="right" vertical="center"/>
    </xf>
    <xf numFmtId="4" fontId="53" fillId="0" borderId="0" xfId="0" applyNumberFormat="1" applyFont="1" applyBorder="1"/>
    <xf numFmtId="0" fontId="54" fillId="0" borderId="0" xfId="0" quotePrefix="1" applyNumberFormat="1" applyFont="1"/>
    <xf numFmtId="2" fontId="54" fillId="0" borderId="0" xfId="0" quotePrefix="1" applyNumberFormat="1" applyFont="1"/>
    <xf numFmtId="168" fontId="54" fillId="0" borderId="0" xfId="0" quotePrefix="1" applyNumberFormat="1" applyFont="1"/>
    <xf numFmtId="168" fontId="4" fillId="0" borderId="0" xfId="59" applyNumberFormat="1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3" fillId="0" borderId="0" xfId="59" applyFont="1" applyBorder="1" applyAlignment="1">
      <alignment vertical="center"/>
    </xf>
    <xf numFmtId="173" fontId="6" fillId="0" borderId="0" xfId="0" applyNumberFormat="1" applyFont="1" applyAlignment="1">
      <alignment horizontal="right" vertical="center"/>
    </xf>
    <xf numFmtId="173" fontId="6" fillId="0" borderId="1" xfId="0" applyNumberFormat="1" applyFont="1" applyBorder="1" applyAlignment="1">
      <alignment horizontal="right" vertical="center"/>
    </xf>
    <xf numFmtId="173" fontId="6" fillId="0" borderId="6" xfId="0" applyNumberFormat="1" applyFont="1" applyBorder="1" applyAlignment="1">
      <alignment horizontal="right" vertical="center"/>
    </xf>
    <xf numFmtId="173" fontId="53" fillId="0" borderId="0" xfId="0" applyNumberFormat="1" applyFont="1" applyBorder="1"/>
    <xf numFmtId="168" fontId="2" fillId="0" borderId="0" xfId="59" applyNumberFormat="1" applyFont="1" applyBorder="1"/>
    <xf numFmtId="171" fontId="0" fillId="0" borderId="0" xfId="0" applyNumberFormat="1"/>
    <xf numFmtId="3" fontId="7" fillId="0" borderId="0" xfId="0" applyNumberFormat="1" applyFont="1"/>
    <xf numFmtId="171" fontId="0" fillId="0" borderId="0" xfId="0" applyNumberFormat="1"/>
    <xf numFmtId="0" fontId="43" fillId="38" borderId="20" xfId="254" applyFont="1" applyFill="1" applyBorder="1" applyAlignment="1">
      <alignment horizontal="left" vertical="center"/>
    </xf>
    <xf numFmtId="0" fontId="17" fillId="38" borderId="20" xfId="254" applyFont="1" applyFill="1" applyBorder="1" applyAlignment="1">
      <alignment horizontal="left" vertical="center"/>
    </xf>
    <xf numFmtId="0" fontId="59" fillId="0" borderId="0" xfId="254" applyFont="1" applyFill="1" applyBorder="1" applyAlignment="1">
      <alignment horizontal="center" vertical="center" wrapText="1"/>
    </xf>
    <xf numFmtId="0" fontId="17" fillId="38" borderId="20" xfId="254" applyFont="1" applyFill="1" applyBorder="1" applyAlignment="1">
      <alignment wrapText="1"/>
    </xf>
    <xf numFmtId="171" fontId="58" fillId="0" borderId="0" xfId="0" applyNumberFormat="1" applyFont="1"/>
    <xf numFmtId="4" fontId="58" fillId="0" borderId="0" xfId="0" applyNumberFormat="1" applyFont="1"/>
    <xf numFmtId="175" fontId="43" fillId="0" borderId="0" xfId="0" applyNumberFormat="1" applyFont="1"/>
    <xf numFmtId="171" fontId="58" fillId="0" borderId="6" xfId="0" applyNumberFormat="1" applyFont="1" applyBorder="1"/>
    <xf numFmtId="4" fontId="58" fillId="0" borderId="6" xfId="0" applyNumberFormat="1" applyFont="1" applyBorder="1"/>
    <xf numFmtId="175" fontId="43" fillId="0" borderId="6" xfId="0" applyNumberFormat="1" applyFont="1" applyBorder="1"/>
    <xf numFmtId="3" fontId="58" fillId="0" borderId="0" xfId="0" applyNumberFormat="1" applyFont="1"/>
    <xf numFmtId="171" fontId="56" fillId="0" borderId="0" xfId="325" applyNumberFormat="1" applyFont="1" applyAlignment="1">
      <alignment horizontal="left" vertical="center"/>
    </xf>
    <xf numFmtId="171" fontId="56" fillId="0" borderId="0" xfId="103" applyNumberFormat="1" applyFont="1" applyAlignment="1">
      <alignment horizontal="left" vertical="center"/>
    </xf>
    <xf numFmtId="0" fontId="17" fillId="38" borderId="21" xfId="400" applyFont="1" applyFill="1" applyBorder="1" applyAlignment="1">
      <alignment horizontal="center" vertical="center" wrapText="1"/>
    </xf>
    <xf numFmtId="171" fontId="0" fillId="0" borderId="0" xfId="0" applyNumberFormat="1" applyFill="1" applyBorder="1"/>
    <xf numFmtId="4" fontId="17" fillId="37" borderId="3" xfId="350" applyNumberFormat="1" applyFont="1" applyFill="1" applyBorder="1" applyAlignment="1"/>
    <xf numFmtId="0" fontId="68" fillId="38" borderId="21" xfId="400" applyFont="1" applyFill="1" applyBorder="1" applyAlignment="1" applyProtection="1">
      <alignment horizontal="center" vertical="center" wrapText="1"/>
    </xf>
    <xf numFmtId="171" fontId="61" fillId="0" borderId="20" xfId="114" applyNumberFormat="1" applyFont="1" applyBorder="1" applyAlignment="1">
      <alignment horizontal="center" vertical="center" wrapText="1"/>
    </xf>
    <xf numFmtId="171" fontId="6" fillId="0" borderId="0" xfId="237" applyNumberFormat="1"/>
    <xf numFmtId="0" fontId="58" fillId="0" borderId="0" xfId="555" applyFont="1" applyAlignment="1">
      <alignment horizontal="right" vertical="center"/>
    </xf>
    <xf numFmtId="0" fontId="60" fillId="0" borderId="0" xfId="555" applyFont="1" applyAlignment="1">
      <alignment horizontal="center" vertical="center" wrapText="1"/>
    </xf>
    <xf numFmtId="0" fontId="58" fillId="0" borderId="0" xfId="555" applyFont="1" applyAlignment="1">
      <alignment horizontal="right" vertical="center" wrapText="1"/>
    </xf>
    <xf numFmtId="4" fontId="9" fillId="0" borderId="0" xfId="350" applyNumberFormat="1" applyFont="1" applyFill="1" applyBorder="1" applyAlignment="1"/>
    <xf numFmtId="3" fontId="58" fillId="0" borderId="6" xfId="0" applyNumberFormat="1" applyFont="1" applyBorder="1"/>
    <xf numFmtId="171" fontId="61" fillId="0" borderId="8" xfId="114" applyNumberFormat="1" applyFont="1" applyBorder="1" applyAlignment="1">
      <alignment horizontal="center" vertical="center" wrapText="1"/>
    </xf>
    <xf numFmtId="0" fontId="6" fillId="0" borderId="0" xfId="509"/>
    <xf numFmtId="0" fontId="62" fillId="39" borderId="0" xfId="509" applyFont="1" applyFill="1" applyAlignment="1">
      <alignment horizontal="center" vertical="center"/>
    </xf>
    <xf numFmtId="0" fontId="63" fillId="0" borderId="0" xfId="509" applyFont="1" applyAlignment="1">
      <alignment vertical="center"/>
    </xf>
    <xf numFmtId="0" fontId="64" fillId="0" borderId="0" xfId="509" applyFont="1" applyAlignment="1">
      <alignment vertical="center"/>
    </xf>
    <xf numFmtId="168" fontId="63" fillId="0" borderId="0" xfId="509" applyNumberFormat="1" applyFont="1" applyAlignment="1">
      <alignment vertical="center"/>
    </xf>
    <xf numFmtId="0" fontId="65" fillId="0" borderId="0" xfId="681" applyFont="1"/>
    <xf numFmtId="4" fontId="11" fillId="0" borderId="3" xfId="0" applyNumberFormat="1" applyFont="1" applyBorder="1"/>
    <xf numFmtId="4" fontId="11" fillId="0" borderId="4" xfId="0" applyNumberFormat="1" applyFont="1" applyBorder="1"/>
    <xf numFmtId="4" fontId="17" fillId="0" borderId="6" xfId="0" applyNumberFormat="1" applyFont="1" applyBorder="1"/>
    <xf numFmtId="4" fontId="17" fillId="0" borderId="7" xfId="0" applyNumberFormat="1" applyFont="1" applyBorder="1"/>
    <xf numFmtId="175" fontId="0" fillId="0" borderId="0" xfId="0" applyNumberFormat="1"/>
    <xf numFmtId="175" fontId="9" fillId="0" borderId="0" xfId="0" applyNumberFormat="1" applyFont="1"/>
    <xf numFmtId="171" fontId="6" fillId="0" borderId="0" xfId="0" applyNumberFormat="1" applyFont="1" applyAlignment="1">
      <alignment horizontal="center" vertical="center"/>
    </xf>
    <xf numFmtId="172" fontId="0" fillId="0" borderId="0" xfId="0" applyNumberFormat="1" applyBorder="1"/>
    <xf numFmtId="166" fontId="69" fillId="0" borderId="0" xfId="0" applyNumberFormat="1" applyFont="1" applyBorder="1" applyAlignment="1">
      <alignment wrapText="1"/>
    </xf>
    <xf numFmtId="9" fontId="43" fillId="0" borderId="26" xfId="0" applyNumberFormat="1" applyFont="1" applyBorder="1"/>
    <xf numFmtId="9" fontId="43" fillId="0" borderId="29" xfId="0" applyNumberFormat="1" applyFont="1" applyBorder="1"/>
    <xf numFmtId="3" fontId="42" fillId="0" borderId="0" xfId="43" applyNumberFormat="1"/>
    <xf numFmtId="0" fontId="71" fillId="40" borderId="18" xfId="693" applyFont="1" applyFill="1" applyBorder="1" applyAlignment="1">
      <alignment horizontal="center"/>
    </xf>
    <xf numFmtId="0" fontId="72" fillId="40" borderId="18" xfId="693" applyFont="1" applyFill="1" applyBorder="1" applyAlignment="1">
      <alignment horizontal="center"/>
    </xf>
    <xf numFmtId="3" fontId="71" fillId="40" borderId="18" xfId="693" applyNumberFormat="1" applyFont="1" applyFill="1" applyBorder="1" applyAlignment="1">
      <alignment horizontal="center"/>
    </xf>
    <xf numFmtId="3" fontId="72" fillId="40" borderId="18" xfId="693" applyNumberFormat="1" applyFont="1" applyFill="1" applyBorder="1" applyAlignment="1">
      <alignment horizontal="center"/>
    </xf>
    <xf numFmtId="0" fontId="55" fillId="0" borderId="19" xfId="693" applyFont="1" applyFill="1" applyBorder="1" applyAlignment="1">
      <alignment wrapText="1"/>
    </xf>
    <xf numFmtId="0" fontId="55" fillId="0" borderId="19" xfId="693" applyFont="1" applyFill="1" applyBorder="1" applyAlignment="1">
      <alignment horizontal="right" wrapText="1"/>
    </xf>
    <xf numFmtId="0" fontId="73" fillId="0" borderId="19" xfId="693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168" fontId="0" fillId="0" borderId="0" xfId="0" applyNumberFormat="1" applyFont="1" applyFill="1" applyBorder="1"/>
    <xf numFmtId="168" fontId="6" fillId="0" borderId="0" xfId="0" applyNumberFormat="1" applyFont="1"/>
    <xf numFmtId="3" fontId="53" fillId="0" borderId="0" xfId="0" applyNumberFormat="1" applyFont="1"/>
    <xf numFmtId="0" fontId="50" fillId="36" borderId="0" xfId="0" applyFont="1" applyFill="1" applyBorder="1" applyAlignment="1">
      <alignment horizontal="left" vertical="center"/>
    </xf>
    <xf numFmtId="4" fontId="17" fillId="37" borderId="3" xfId="350" applyNumberFormat="1" applyFont="1" applyFill="1" applyBorder="1" applyAlignment="1">
      <alignment horizontal="center"/>
    </xf>
    <xf numFmtId="166" fontId="69" fillId="0" borderId="22" xfId="0" applyNumberFormat="1" applyFont="1" applyBorder="1" applyAlignment="1">
      <alignment horizontal="left" wrapText="1"/>
    </xf>
    <xf numFmtId="166" fontId="69" fillId="0" borderId="23" xfId="0" applyNumberFormat="1" applyFont="1" applyBorder="1" applyAlignment="1">
      <alignment horizontal="left" wrapText="1"/>
    </xf>
    <xf numFmtId="166" fontId="69" fillId="0" borderId="24" xfId="0" applyNumberFormat="1" applyFont="1" applyBorder="1" applyAlignment="1">
      <alignment horizontal="left" wrapText="1"/>
    </xf>
    <xf numFmtId="166" fontId="69" fillId="0" borderId="25" xfId="0" applyNumberFormat="1" applyFont="1" applyBorder="1" applyAlignment="1">
      <alignment horizontal="left" wrapText="1"/>
    </xf>
    <xf numFmtId="166" fontId="69" fillId="0" borderId="20" xfId="0" applyNumberFormat="1" applyFont="1" applyBorder="1" applyAlignment="1">
      <alignment horizontal="left" wrapText="1"/>
    </xf>
    <xf numFmtId="166" fontId="69" fillId="0" borderId="26" xfId="0" applyNumberFormat="1" applyFont="1" applyBorder="1" applyAlignment="1">
      <alignment horizontal="left" wrapText="1"/>
    </xf>
    <xf numFmtId="172" fontId="43" fillId="0" borderId="25" xfId="0" applyNumberFormat="1" applyFont="1" applyBorder="1" applyAlignment="1">
      <alignment horizontal="left"/>
    </xf>
    <xf numFmtId="172" fontId="43" fillId="0" borderId="20" xfId="0" applyNumberFormat="1" applyFont="1" applyBorder="1" applyAlignment="1">
      <alignment horizontal="left"/>
    </xf>
    <xf numFmtId="172" fontId="43" fillId="0" borderId="27" xfId="0" applyNumberFormat="1" applyFont="1" applyBorder="1" applyAlignment="1">
      <alignment horizontal="left"/>
    </xf>
    <xf numFmtId="172" fontId="43" fillId="0" borderId="28" xfId="0" applyNumberFormat="1" applyFont="1" applyBorder="1" applyAlignment="1">
      <alignment horizontal="left"/>
    </xf>
  </cellXfs>
  <cellStyles count="694">
    <cellStyle name="20 % – Poudarek1" xfId="1" builtinId="30" customBuiltin="1"/>
    <cellStyle name="20 % – Poudarek1 10" xfId="235"/>
    <cellStyle name="20 % – Poudarek1 11" xfId="73"/>
    <cellStyle name="20 % – Poudarek1 12" xfId="283"/>
    <cellStyle name="20 % – Poudarek1 13" xfId="343"/>
    <cellStyle name="20 % – Poudarek1 14" xfId="398"/>
    <cellStyle name="20 % – Poudarek1 15" xfId="451"/>
    <cellStyle name="20 % – Poudarek1 16" xfId="668"/>
    <cellStyle name="20 % – Poudarek1 2" xfId="74"/>
    <cellStyle name="20 % – Poudarek1 2 10" xfId="630"/>
    <cellStyle name="20 % – Poudarek1 2 11" xfId="648"/>
    <cellStyle name="20 % – Poudarek1 2 2" xfId="158"/>
    <cellStyle name="20 % – Poudarek1 2 3" xfId="281"/>
    <cellStyle name="20 % – Poudarek1 2 4" xfId="326"/>
    <cellStyle name="20 % – Poudarek1 2 5" xfId="381"/>
    <cellStyle name="20 % – Poudarek1 2 6" xfId="434"/>
    <cellStyle name="20 % – Poudarek1 2 7" xfId="486"/>
    <cellStyle name="20 % – Poudarek1 2 8" xfId="537"/>
    <cellStyle name="20 % – Poudarek1 2 9" xfId="585"/>
    <cellStyle name="20 % – Poudarek1 3" xfId="154"/>
    <cellStyle name="20 % – Poudarek1 4" xfId="186"/>
    <cellStyle name="20 % – Poudarek1 5" xfId="156"/>
    <cellStyle name="20 % – Poudarek1 6" xfId="212"/>
    <cellStyle name="20 % – Poudarek1 7" xfId="155"/>
    <cellStyle name="20 % – Poudarek1 8" xfId="109"/>
    <cellStyle name="20 % – Poudarek1 9" xfId="88"/>
    <cellStyle name="20 % – Poudarek2" xfId="2" builtinId="34" customBuiltin="1"/>
    <cellStyle name="20 % – Poudarek2 10" xfId="276"/>
    <cellStyle name="20 % – Poudarek2 11" xfId="340"/>
    <cellStyle name="20 % – Poudarek2 12" xfId="395"/>
    <cellStyle name="20 % – Poudarek2 13" xfId="448"/>
    <cellStyle name="20 % – Poudarek2 14" xfId="500"/>
    <cellStyle name="20 % – Poudarek2 15" xfId="551"/>
    <cellStyle name="20 % – Poudarek2 16" xfId="645"/>
    <cellStyle name="20 % – Poudarek2 2" xfId="75"/>
    <cellStyle name="20 % – Poudarek2 2 10" xfId="632"/>
    <cellStyle name="20 % – Poudarek2 2 11" xfId="683"/>
    <cellStyle name="20 % – Poudarek2 2 2" xfId="161"/>
    <cellStyle name="20 % – Poudarek2 2 3" xfId="284"/>
    <cellStyle name="20 % – Poudarek2 2 4" xfId="328"/>
    <cellStyle name="20 % – Poudarek2 2 5" xfId="383"/>
    <cellStyle name="20 % – Poudarek2 2 6" xfId="436"/>
    <cellStyle name="20 % – Poudarek2 2 7" xfId="488"/>
    <cellStyle name="20 % – Poudarek2 2 8" xfId="539"/>
    <cellStyle name="20 % – Poudarek2 2 9" xfId="587"/>
    <cellStyle name="20 % – Poudarek2 3" xfId="170"/>
    <cellStyle name="20 % – Poudarek2 4" xfId="177"/>
    <cellStyle name="20 % – Poudarek2 5" xfId="199"/>
    <cellStyle name="20 % – Poudarek2 6" xfId="193"/>
    <cellStyle name="20 % – Poudarek2 7" xfId="220"/>
    <cellStyle name="20 % – Poudarek2 8" xfId="101"/>
    <cellStyle name="20 % – Poudarek2 9" xfId="87"/>
    <cellStyle name="20 % – Poudarek3" xfId="3" builtinId="38" customBuiltin="1"/>
    <cellStyle name="20 % – Poudarek3 10" xfId="269"/>
    <cellStyle name="20 % – Poudarek3 11" xfId="329"/>
    <cellStyle name="20 % – Poudarek3 12" xfId="384"/>
    <cellStyle name="20 % – Poudarek3 13" xfId="437"/>
    <cellStyle name="20 % – Poudarek3 14" xfId="489"/>
    <cellStyle name="20 % – Poudarek3 15" xfId="540"/>
    <cellStyle name="20 % – Poudarek3 16" xfId="611"/>
    <cellStyle name="20 % – Poudarek3 2" xfId="76"/>
    <cellStyle name="20 % – Poudarek3 2 10" xfId="608"/>
    <cellStyle name="20 % – Poudarek3 2 11" xfId="685"/>
    <cellStyle name="20 % – Poudarek3 2 2" xfId="165"/>
    <cellStyle name="20 % – Poudarek3 2 3" xfId="288"/>
    <cellStyle name="20 % – Poudarek3 2 4" xfId="300"/>
    <cellStyle name="20 % – Poudarek3 2 5" xfId="355"/>
    <cellStyle name="20 % – Poudarek3 2 6" xfId="409"/>
    <cellStyle name="20 % – Poudarek3 2 7" xfId="462"/>
    <cellStyle name="20 % – Poudarek3 2 8" xfId="514"/>
    <cellStyle name="20 % – Poudarek3 2 9" xfId="563"/>
    <cellStyle name="20 % – Poudarek3 3" xfId="178"/>
    <cellStyle name="20 % – Poudarek3 4" xfId="191"/>
    <cellStyle name="20 % – Poudarek3 5" xfId="180"/>
    <cellStyle name="20 % – Poudarek3 6" xfId="213"/>
    <cellStyle name="20 % – Poudarek3 7" xfId="206"/>
    <cellStyle name="20 % – Poudarek3 8" xfId="102"/>
    <cellStyle name="20 % – Poudarek3 9" xfId="91"/>
    <cellStyle name="20 % – Poudarek4" xfId="4" builtinId="42" customBuiltin="1"/>
    <cellStyle name="20 % – Poudarek4 10" xfId="311"/>
    <cellStyle name="20 % – Poudarek4 11" xfId="302"/>
    <cellStyle name="20 % – Poudarek4 12" xfId="357"/>
    <cellStyle name="20 % – Poudarek4 13" xfId="411"/>
    <cellStyle name="20 % – Poudarek4 14" xfId="464"/>
    <cellStyle name="20 % – Poudarek4 15" xfId="516"/>
    <cellStyle name="20 % – Poudarek4 16" xfId="650"/>
    <cellStyle name="20 % – Poudarek4 2" xfId="77"/>
    <cellStyle name="20 % – Poudarek4 2 10" xfId="626"/>
    <cellStyle name="20 % – Poudarek4 2 11" xfId="687"/>
    <cellStyle name="20 % – Poudarek4 2 2" xfId="168"/>
    <cellStyle name="20 % – Poudarek4 2 3" xfId="291"/>
    <cellStyle name="20 % – Poudarek4 2 4" xfId="321"/>
    <cellStyle name="20 % – Poudarek4 2 5" xfId="376"/>
    <cellStyle name="20 % – Poudarek4 2 6" xfId="430"/>
    <cellStyle name="20 % – Poudarek4 2 7" xfId="482"/>
    <cellStyle name="20 % – Poudarek4 2 8" xfId="533"/>
    <cellStyle name="20 % – Poudarek4 2 9" xfId="582"/>
    <cellStyle name="20 % – Poudarek4 3" xfId="181"/>
    <cellStyle name="20 % – Poudarek4 4" xfId="194"/>
    <cellStyle name="20 % – Poudarek4 5" xfId="204"/>
    <cellStyle name="20 % – Poudarek4 6" xfId="215"/>
    <cellStyle name="20 % – Poudarek4 7" xfId="224"/>
    <cellStyle name="20 % – Poudarek4 8" xfId="98"/>
    <cellStyle name="20 % – Poudarek4 9" xfId="90"/>
    <cellStyle name="20 % – Poudarek5" xfId="5" builtinId="46" customBuiltin="1"/>
    <cellStyle name="20 % – Poudarek5 10" xfId="293"/>
    <cellStyle name="20 % – Poudarek5 11" xfId="366"/>
    <cellStyle name="20 % – Poudarek5 12" xfId="420"/>
    <cellStyle name="20 % – Poudarek5 13" xfId="472"/>
    <cellStyle name="20 % – Poudarek5 14" xfId="523"/>
    <cellStyle name="20 % – Poudarek5 15" xfId="572"/>
    <cellStyle name="20 % – Poudarek5 16" xfId="627"/>
    <cellStyle name="20 % – Poudarek5 2" xfId="78"/>
    <cellStyle name="20 % – Poudarek5 2 10" xfId="637"/>
    <cellStyle name="20 % – Poudarek5 2 11" xfId="689"/>
    <cellStyle name="20 % – Poudarek5 2 2" xfId="172"/>
    <cellStyle name="20 % – Poudarek5 2 3" xfId="294"/>
    <cellStyle name="20 % – Poudarek5 2 4" xfId="334"/>
    <cellStyle name="20 % – Poudarek5 2 5" xfId="389"/>
    <cellStyle name="20 % – Poudarek5 2 6" xfId="442"/>
    <cellStyle name="20 % – Poudarek5 2 7" xfId="494"/>
    <cellStyle name="20 % – Poudarek5 2 8" xfId="545"/>
    <cellStyle name="20 % – Poudarek5 2 9" xfId="592"/>
    <cellStyle name="20 % – Poudarek5 3" xfId="184"/>
    <cellStyle name="20 % – Poudarek5 4" xfId="197"/>
    <cellStyle name="20 % – Poudarek5 5" xfId="207"/>
    <cellStyle name="20 % – Poudarek5 6" xfId="218"/>
    <cellStyle name="20 % – Poudarek5 7" xfId="226"/>
    <cellStyle name="20 % – Poudarek5 8" xfId="99"/>
    <cellStyle name="20 % – Poudarek5 9" xfId="89"/>
    <cellStyle name="20 % – Poudarek6" xfId="6" builtinId="50" customBuiltin="1"/>
    <cellStyle name="20 % – Poudarek6 10" xfId="275"/>
    <cellStyle name="20 % – Poudarek6 11" xfId="278"/>
    <cellStyle name="20 % – Poudarek6 12" xfId="306"/>
    <cellStyle name="20 % – Poudarek6 13" xfId="361"/>
    <cellStyle name="20 % – Poudarek6 14" xfId="415"/>
    <cellStyle name="20 % – Poudarek6 15" xfId="467"/>
    <cellStyle name="20 % – Poudarek6 16" xfId="640"/>
    <cellStyle name="20 % – Poudarek6 2" xfId="79"/>
    <cellStyle name="20 % – Poudarek6 2 10" xfId="580"/>
    <cellStyle name="20 % – Poudarek6 2 11" xfId="691"/>
    <cellStyle name="20 % – Poudarek6 2 2" xfId="175"/>
    <cellStyle name="20 % – Poudarek6 2 3" xfId="297"/>
    <cellStyle name="20 % – Poudarek6 2 4" xfId="277"/>
    <cellStyle name="20 % – Poudarek6 2 5" xfId="319"/>
    <cellStyle name="20 % – Poudarek6 2 6" xfId="374"/>
    <cellStyle name="20 % – Poudarek6 2 7" xfId="428"/>
    <cellStyle name="20 % – Poudarek6 2 8" xfId="480"/>
    <cellStyle name="20 % – Poudarek6 2 9" xfId="531"/>
    <cellStyle name="20 % – Poudarek6 3" xfId="187"/>
    <cellStyle name="20 % – Poudarek6 4" xfId="200"/>
    <cellStyle name="20 % – Poudarek6 5" xfId="210"/>
    <cellStyle name="20 % – Poudarek6 6" xfId="221"/>
    <cellStyle name="20 % – Poudarek6 7" xfId="228"/>
    <cellStyle name="20 % – Poudarek6 8" xfId="100"/>
    <cellStyle name="20 % – Poudarek6 9" xfId="233"/>
    <cellStyle name="20% - Accent1 2" xfId="45"/>
    <cellStyle name="20% - Accent1 2 10" xfId="599"/>
    <cellStyle name="20% - Accent1 2 11" xfId="646"/>
    <cellStyle name="20% - Accent1 2 12" xfId="673"/>
    <cellStyle name="20% - Accent1 2 2" xfId="61"/>
    <cellStyle name="20% - Accent1 2 2 10" xfId="629"/>
    <cellStyle name="20% - Accent1 2 2 11" xfId="672"/>
    <cellStyle name="20% - Accent1 2 2 2" xfId="133"/>
    <cellStyle name="20% - Accent1 2 2 3" xfId="256"/>
    <cellStyle name="20% - Accent1 2 2 4" xfId="324"/>
    <cellStyle name="20% - Accent1 2 2 5" xfId="379"/>
    <cellStyle name="20% - Accent1 2 2 6" xfId="433"/>
    <cellStyle name="20% - Accent1 2 2 7" xfId="485"/>
    <cellStyle name="20% - Accent1 2 2 8" xfId="536"/>
    <cellStyle name="20% - Accent1 2 2 9" xfId="584"/>
    <cellStyle name="20% - Accent1 2 3" xfId="117"/>
    <cellStyle name="20% - Accent1 2 4" xfId="240"/>
    <cellStyle name="20% - Accent1 2 5" xfId="344"/>
    <cellStyle name="20% - Accent1 2 6" xfId="399"/>
    <cellStyle name="20% - Accent1 2 7" xfId="452"/>
    <cellStyle name="20% - Accent1 2 8" xfId="503"/>
    <cellStyle name="20% - Accent1 2 9" xfId="554"/>
    <cellStyle name="20% - Accent2 2" xfId="46"/>
    <cellStyle name="20% - Accent2 2 10" xfId="591"/>
    <cellStyle name="20% - Accent2 2 11" xfId="636"/>
    <cellStyle name="20% - Accent2 2 12" xfId="667"/>
    <cellStyle name="20% - Accent2 2 2" xfId="63"/>
    <cellStyle name="20% - Accent2 2 2 10" xfId="609"/>
    <cellStyle name="20% - Accent2 2 2 11" xfId="659"/>
    <cellStyle name="20% - Accent2 2 2 2" xfId="135"/>
    <cellStyle name="20% - Accent2 2 2 3" xfId="258"/>
    <cellStyle name="20% - Accent2 2 2 4" xfId="301"/>
    <cellStyle name="20% - Accent2 2 2 5" xfId="356"/>
    <cellStyle name="20% - Accent2 2 2 6" xfId="410"/>
    <cellStyle name="20% - Accent2 2 2 7" xfId="463"/>
    <cellStyle name="20% - Accent2 2 2 8" xfId="515"/>
    <cellStyle name="20% - Accent2 2 2 9" xfId="564"/>
    <cellStyle name="20% - Accent2 2 3" xfId="118"/>
    <cellStyle name="20% - Accent2 2 4" xfId="241"/>
    <cellStyle name="20% - Accent2 2 5" xfId="333"/>
    <cellStyle name="20% - Accent2 2 6" xfId="388"/>
    <cellStyle name="20% - Accent2 2 7" xfId="441"/>
    <cellStyle name="20% - Accent2 2 8" xfId="493"/>
    <cellStyle name="20% - Accent2 2 9" xfId="544"/>
    <cellStyle name="20% - Accent3 2" xfId="47"/>
    <cellStyle name="20% - Accent3 2 10" xfId="583"/>
    <cellStyle name="20% - Accent3 2 11" xfId="628"/>
    <cellStyle name="20% - Accent3 2 12" xfId="662"/>
    <cellStyle name="20% - Accent3 2 2" xfId="65"/>
    <cellStyle name="20% - Accent3 2 2 10" xfId="569"/>
    <cellStyle name="20% - Accent3 2 2 11" xfId="676"/>
    <cellStyle name="20% - Accent3 2 2 2" xfId="137"/>
    <cellStyle name="20% - Accent3 2 2 3" xfId="260"/>
    <cellStyle name="20% - Accent3 2 2 4" xfId="296"/>
    <cellStyle name="20% - Accent3 2 2 5" xfId="308"/>
    <cellStyle name="20% - Accent3 2 2 6" xfId="363"/>
    <cellStyle name="20% - Accent3 2 2 7" xfId="417"/>
    <cellStyle name="20% - Accent3 2 2 8" xfId="469"/>
    <cellStyle name="20% - Accent3 2 2 9" xfId="521"/>
    <cellStyle name="20% - Accent3 2 3" xfId="119"/>
    <cellStyle name="20% - Accent3 2 4" xfId="242"/>
    <cellStyle name="20% - Accent3 2 5" xfId="323"/>
    <cellStyle name="20% - Accent3 2 6" xfId="378"/>
    <cellStyle name="20% - Accent3 2 7" xfId="432"/>
    <cellStyle name="20% - Accent3 2 8" xfId="484"/>
    <cellStyle name="20% - Accent3 2 9" xfId="535"/>
    <cellStyle name="20% - Accent4 2" xfId="48"/>
    <cellStyle name="20% - Accent4 2 10" xfId="571"/>
    <cellStyle name="20% - Accent4 2 11" xfId="617"/>
    <cellStyle name="20% - Accent4 2 12" xfId="654"/>
    <cellStyle name="20% - Accent4 2 2" xfId="67"/>
    <cellStyle name="20% - Accent4 2 2 10" xfId="618"/>
    <cellStyle name="20% - Accent4 2 2 11" xfId="665"/>
    <cellStyle name="20% - Accent4 2 2 2" xfId="139"/>
    <cellStyle name="20% - Accent4 2 2 3" xfId="262"/>
    <cellStyle name="20% - Accent4 2 2 4" xfId="312"/>
    <cellStyle name="20% - Accent4 2 2 5" xfId="367"/>
    <cellStyle name="20% - Accent4 2 2 6" xfId="421"/>
    <cellStyle name="20% - Accent4 2 2 7" xfId="473"/>
    <cellStyle name="20% - Accent4 2 2 8" xfId="524"/>
    <cellStyle name="20% - Accent4 2 2 9" xfId="573"/>
    <cellStyle name="20% - Accent4 2 3" xfId="120"/>
    <cellStyle name="20% - Accent4 2 4" xfId="243"/>
    <cellStyle name="20% - Accent4 2 5" xfId="310"/>
    <cellStyle name="20% - Accent4 2 6" xfId="365"/>
    <cellStyle name="20% - Accent4 2 7" xfId="419"/>
    <cellStyle name="20% - Accent4 2 8" xfId="471"/>
    <cellStyle name="20% - Accent4 2 9" xfId="522"/>
    <cellStyle name="20% - Accent5 2" xfId="49"/>
    <cellStyle name="20% - Accent5 2 10" xfId="603"/>
    <cellStyle name="20% - Accent5 2 11" xfId="651"/>
    <cellStyle name="20% - Accent5 2 12" xfId="675"/>
    <cellStyle name="20% - Accent5 2 2" xfId="69"/>
    <cellStyle name="20% - Accent5 2 2 10" xfId="590"/>
    <cellStyle name="20% - Accent5 2 2 11" xfId="679"/>
    <cellStyle name="20% - Accent5 2 2 2" xfId="141"/>
    <cellStyle name="20% - Accent5 2 2 3" xfId="264"/>
    <cellStyle name="20% - Accent5 2 2 4" xfId="271"/>
    <cellStyle name="20% - Accent5 2 2 5" xfId="332"/>
    <cellStyle name="20% - Accent5 2 2 6" xfId="387"/>
    <cellStyle name="20% - Accent5 2 2 7" xfId="440"/>
    <cellStyle name="20% - Accent5 2 2 8" xfId="492"/>
    <cellStyle name="20% - Accent5 2 2 9" xfId="543"/>
    <cellStyle name="20% - Accent5 2 3" xfId="121"/>
    <cellStyle name="20% - Accent5 2 4" xfId="244"/>
    <cellStyle name="20% - Accent5 2 5" xfId="349"/>
    <cellStyle name="20% - Accent5 2 6" xfId="404"/>
    <cellStyle name="20% - Accent5 2 7" xfId="457"/>
    <cellStyle name="20% - Accent5 2 8" xfId="508"/>
    <cellStyle name="20% - Accent5 2 9" xfId="558"/>
    <cellStyle name="20% - Accent6 2" xfId="50"/>
    <cellStyle name="20% - Accent6 2 10" xfId="597"/>
    <cellStyle name="20% - Accent6 2 11" xfId="643"/>
    <cellStyle name="20% - Accent6 2 12" xfId="615"/>
    <cellStyle name="20% - Accent6 2 2" xfId="71"/>
    <cellStyle name="20% - Accent6 2 2 10" xfId="574"/>
    <cellStyle name="20% - Accent6 2 2 11" xfId="669"/>
    <cellStyle name="20% - Accent6 2 2 2" xfId="143"/>
    <cellStyle name="20% - Accent6 2 2 3" xfId="266"/>
    <cellStyle name="20% - Accent6 2 2 4" xfId="287"/>
    <cellStyle name="20% - Accent6 2 2 5" xfId="313"/>
    <cellStyle name="20% - Accent6 2 2 6" xfId="368"/>
    <cellStyle name="20% - Accent6 2 2 7" xfId="422"/>
    <cellStyle name="20% - Accent6 2 2 8" xfId="474"/>
    <cellStyle name="20% - Accent6 2 2 9" xfId="525"/>
    <cellStyle name="20% - Accent6 2 3" xfId="122"/>
    <cellStyle name="20% - Accent6 2 4" xfId="245"/>
    <cellStyle name="20% - Accent6 2 5" xfId="341"/>
    <cellStyle name="20% - Accent6 2 6" xfId="396"/>
    <cellStyle name="20% - Accent6 2 7" xfId="449"/>
    <cellStyle name="20% - Accent6 2 8" xfId="501"/>
    <cellStyle name="20% - Accent6 2 9" xfId="552"/>
    <cellStyle name="40 % – Poudarek1" xfId="7" builtinId="31" customBuiltin="1"/>
    <cellStyle name="40 % – Poudarek1 10" xfId="231"/>
    <cellStyle name="40 % – Poudarek1 11" xfId="232"/>
    <cellStyle name="40 % – Poudarek1 12" xfId="236"/>
    <cellStyle name="40 % – Poudarek1 13" xfId="111"/>
    <cellStyle name="40 % – Poudarek1 14" xfId="270"/>
    <cellStyle name="40 % – Poudarek1 15" xfId="380"/>
    <cellStyle name="40 % – Poudarek1 16" xfId="570"/>
    <cellStyle name="40 % – Poudarek1 2" xfId="80"/>
    <cellStyle name="40 % – Poudarek1 2 10" xfId="622"/>
    <cellStyle name="40 % – Poudarek1 2 11" xfId="658"/>
    <cellStyle name="40 % – Poudarek1 2 2" xfId="159"/>
    <cellStyle name="40 % – Poudarek1 2 3" xfId="282"/>
    <cellStyle name="40 % – Poudarek1 2 4" xfId="316"/>
    <cellStyle name="40 % – Poudarek1 2 5" xfId="371"/>
    <cellStyle name="40 % – Poudarek1 2 6" xfId="425"/>
    <cellStyle name="40 % – Poudarek1 2 7" xfId="477"/>
    <cellStyle name="40 % – Poudarek1 2 8" xfId="528"/>
    <cellStyle name="40 % – Poudarek1 2 9" xfId="577"/>
    <cellStyle name="40 % – Poudarek1 3" xfId="150"/>
    <cellStyle name="40 % – Poudarek1 4" xfId="183"/>
    <cellStyle name="40 % – Poudarek1 5" xfId="164"/>
    <cellStyle name="40 % – Poudarek1 6" xfId="209"/>
    <cellStyle name="40 % – Poudarek1 7" xfId="148"/>
    <cellStyle name="40 % – Poudarek1 8" xfId="110"/>
    <cellStyle name="40 % – Poudarek1 9" xfId="104"/>
    <cellStyle name="40 % – Poudarek2" xfId="8" builtinId="35" customBuiltin="1"/>
    <cellStyle name="40 % – Poudarek2 10" xfId="286"/>
    <cellStyle name="40 % – Poudarek2 11" xfId="108"/>
    <cellStyle name="40 % – Poudarek2 12" xfId="274"/>
    <cellStyle name="40 % – Poudarek2 13" xfId="303"/>
    <cellStyle name="40 % – Poudarek2 14" xfId="358"/>
    <cellStyle name="40 % – Poudarek2 15" xfId="412"/>
    <cellStyle name="40 % – Poudarek2 16" xfId="682"/>
    <cellStyle name="40 % – Poudarek2 2" xfId="81"/>
    <cellStyle name="40 % – Poudarek2 2 10" xfId="638"/>
    <cellStyle name="40 % – Poudarek2 2 11" xfId="684"/>
    <cellStyle name="40 % – Poudarek2 2 2" xfId="162"/>
    <cellStyle name="40 % – Poudarek2 2 3" xfId="285"/>
    <cellStyle name="40 % – Poudarek2 2 4" xfId="335"/>
    <cellStyle name="40 % – Poudarek2 2 5" xfId="390"/>
    <cellStyle name="40 % – Poudarek2 2 6" xfId="443"/>
    <cellStyle name="40 % – Poudarek2 2 7" xfId="495"/>
    <cellStyle name="40 % – Poudarek2 2 8" xfId="546"/>
    <cellStyle name="40 % – Poudarek2 2 9" xfId="593"/>
    <cellStyle name="40 % – Poudarek2 3" xfId="167"/>
    <cellStyle name="40 % – Poudarek2 4" xfId="190"/>
    <cellStyle name="40 % – Poudarek2 5" xfId="196"/>
    <cellStyle name="40 % – Poudarek2 6" xfId="174"/>
    <cellStyle name="40 % – Poudarek2 7" xfId="217"/>
    <cellStyle name="40 % – Poudarek2 8" xfId="97"/>
    <cellStyle name="40 % – Poudarek2 9" xfId="112"/>
    <cellStyle name="40 % – Poudarek3" xfId="9" builtinId="39" customBuiltin="1"/>
    <cellStyle name="40 % – Poudarek3 10" xfId="234"/>
    <cellStyle name="40 % – Poudarek3 11" xfId="406"/>
    <cellStyle name="40 % – Poudarek3 12" xfId="459"/>
    <cellStyle name="40 % – Poudarek3 13" xfId="511"/>
    <cellStyle name="40 % – Poudarek3 14" xfId="560"/>
    <cellStyle name="40 % – Poudarek3 15" xfId="605"/>
    <cellStyle name="40 % – Poudarek3 16" xfId="517"/>
    <cellStyle name="40 % – Poudarek3 2" xfId="82"/>
    <cellStyle name="40 % – Poudarek3 2 10" xfId="644"/>
    <cellStyle name="40 % – Poudarek3 2 11" xfId="686"/>
    <cellStyle name="40 % – Poudarek3 2 2" xfId="166"/>
    <cellStyle name="40 % – Poudarek3 2 3" xfId="289"/>
    <cellStyle name="40 % – Poudarek3 2 4" xfId="342"/>
    <cellStyle name="40 % – Poudarek3 2 5" xfId="397"/>
    <cellStyle name="40 % – Poudarek3 2 6" xfId="450"/>
    <cellStyle name="40 % – Poudarek3 2 7" xfId="502"/>
    <cellStyle name="40 % – Poudarek3 2 8" xfId="553"/>
    <cellStyle name="40 % – Poudarek3 2 9" xfId="598"/>
    <cellStyle name="40 % – Poudarek3 3" xfId="179"/>
    <cellStyle name="40 % – Poudarek3 4" xfId="192"/>
    <cellStyle name="40 % – Poudarek3 5" xfId="202"/>
    <cellStyle name="40 % – Poudarek3 6" xfId="214"/>
    <cellStyle name="40 % – Poudarek3 7" xfId="223"/>
    <cellStyle name="40 % – Poudarek3 8" xfId="96"/>
    <cellStyle name="40 % – Poudarek3 9" xfId="113"/>
    <cellStyle name="40 % – Poudarek4" xfId="10" builtinId="43" customBuiltin="1"/>
    <cellStyle name="40 % – Poudarek4 10" xfId="352"/>
    <cellStyle name="40 % – Poudarek4 11" xfId="273"/>
    <cellStyle name="40 % – Poudarek4 12" xfId="309"/>
    <cellStyle name="40 % – Poudarek4 13" xfId="364"/>
    <cellStyle name="40 % – Poudarek4 14" xfId="418"/>
    <cellStyle name="40 % – Poudarek4 15" xfId="470"/>
    <cellStyle name="40 % – Poudarek4 16" xfId="610"/>
    <cellStyle name="40 % – Poudarek4 2" xfId="83"/>
    <cellStyle name="40 % – Poudarek4 2 10" xfId="607"/>
    <cellStyle name="40 % – Poudarek4 2 11" xfId="688"/>
    <cellStyle name="40 % – Poudarek4 2 2" xfId="169"/>
    <cellStyle name="40 % – Poudarek4 2 3" xfId="292"/>
    <cellStyle name="40 % – Poudarek4 2 4" xfId="299"/>
    <cellStyle name="40 % – Poudarek4 2 5" xfId="354"/>
    <cellStyle name="40 % – Poudarek4 2 6" xfId="408"/>
    <cellStyle name="40 % – Poudarek4 2 7" xfId="461"/>
    <cellStyle name="40 % – Poudarek4 2 8" xfId="513"/>
    <cellStyle name="40 % – Poudarek4 2 9" xfId="562"/>
    <cellStyle name="40 % – Poudarek4 3" xfId="182"/>
    <cellStyle name="40 % – Poudarek4 4" xfId="195"/>
    <cellStyle name="40 % – Poudarek4 5" xfId="205"/>
    <cellStyle name="40 % – Poudarek4 6" xfId="216"/>
    <cellStyle name="40 % – Poudarek4 7" xfId="225"/>
    <cellStyle name="40 % – Poudarek4 8" xfId="95"/>
    <cellStyle name="40 % – Poudarek4 9" xfId="105"/>
    <cellStyle name="40 % – Poudarek5" xfId="11" builtinId="47" customBuiltin="1"/>
    <cellStyle name="40 % – Poudarek5 10" xfId="268"/>
    <cellStyle name="40 % – Poudarek5 11" xfId="337"/>
    <cellStyle name="40 % – Poudarek5 12" xfId="392"/>
    <cellStyle name="40 % – Poudarek5 13" xfId="445"/>
    <cellStyle name="40 % – Poudarek5 14" xfId="497"/>
    <cellStyle name="40 % – Poudarek5 15" xfId="548"/>
    <cellStyle name="40 % – Poudarek5 16" xfId="660"/>
    <cellStyle name="40 % – Poudarek5 2" xfId="84"/>
    <cellStyle name="40 % – Poudarek5 2 10" xfId="601"/>
    <cellStyle name="40 % – Poudarek5 2 11" xfId="690"/>
    <cellStyle name="40 % – Poudarek5 2 2" xfId="173"/>
    <cellStyle name="40 % – Poudarek5 2 3" xfId="295"/>
    <cellStyle name="40 % – Poudarek5 2 4" xfId="279"/>
    <cellStyle name="40 % – Poudarek5 2 5" xfId="346"/>
    <cellStyle name="40 % – Poudarek5 2 6" xfId="401"/>
    <cellStyle name="40 % – Poudarek5 2 7" xfId="454"/>
    <cellStyle name="40 % – Poudarek5 2 8" xfId="505"/>
    <cellStyle name="40 % – Poudarek5 2 9" xfId="556"/>
    <cellStyle name="40 % – Poudarek5 3" xfId="185"/>
    <cellStyle name="40 % – Poudarek5 4" xfId="198"/>
    <cellStyle name="40 % – Poudarek5 5" xfId="208"/>
    <cellStyle name="40 % – Poudarek5 6" xfId="219"/>
    <cellStyle name="40 % – Poudarek5 7" xfId="227"/>
    <cellStyle name="40 % – Poudarek5 8" xfId="94"/>
    <cellStyle name="40 % – Poudarek5 9" xfId="106"/>
    <cellStyle name="40 % – Poudarek6" xfId="12" builtinId="51" customBuiltin="1"/>
    <cellStyle name="40 % – Poudarek6 10" xfId="280"/>
    <cellStyle name="40 % – Poudarek6 11" xfId="322"/>
    <cellStyle name="40 % – Poudarek6 12" xfId="377"/>
    <cellStyle name="40 % – Poudarek6 13" xfId="431"/>
    <cellStyle name="40 % – Poudarek6 14" xfId="483"/>
    <cellStyle name="40 % – Poudarek6 15" xfId="534"/>
    <cellStyle name="40 % – Poudarek6 16" xfId="567"/>
    <cellStyle name="40 % – Poudarek6 2" xfId="85"/>
    <cellStyle name="40 % – Poudarek6 2 10" xfId="653"/>
    <cellStyle name="40 % – Poudarek6 2 11" xfId="692"/>
    <cellStyle name="40 % – Poudarek6 2 2" xfId="176"/>
    <cellStyle name="40 % – Poudarek6 2 3" xfId="298"/>
    <cellStyle name="40 % – Poudarek6 2 4" xfId="353"/>
    <cellStyle name="40 % – Poudarek6 2 5" xfId="407"/>
    <cellStyle name="40 % – Poudarek6 2 6" xfId="460"/>
    <cellStyle name="40 % – Poudarek6 2 7" xfId="512"/>
    <cellStyle name="40 % – Poudarek6 2 8" xfId="561"/>
    <cellStyle name="40 % – Poudarek6 2 9" xfId="606"/>
    <cellStyle name="40 % – Poudarek6 3" xfId="188"/>
    <cellStyle name="40 % – Poudarek6 4" xfId="201"/>
    <cellStyle name="40 % – Poudarek6 5" xfId="211"/>
    <cellStyle name="40 % – Poudarek6 6" xfId="222"/>
    <cellStyle name="40 % – Poudarek6 7" xfId="229"/>
    <cellStyle name="40 % – Poudarek6 8" xfId="93"/>
    <cellStyle name="40 % – Poudarek6 9" xfId="107"/>
    <cellStyle name="40% - Accent1 2" xfId="51"/>
    <cellStyle name="40% - Accent1 2 10" xfId="588"/>
    <cellStyle name="40% - Accent1 2 11" xfId="633"/>
    <cellStyle name="40% - Accent1 2 12" xfId="664"/>
    <cellStyle name="40% - Accent1 2 2" xfId="62"/>
    <cellStyle name="40% - Accent1 2 2 10" xfId="620"/>
    <cellStyle name="40% - Accent1 2 2 11" xfId="666"/>
    <cellStyle name="40% - Accent1 2 2 2" xfId="134"/>
    <cellStyle name="40% - Accent1 2 2 3" xfId="257"/>
    <cellStyle name="40% - Accent1 2 2 4" xfId="314"/>
    <cellStyle name="40% - Accent1 2 2 5" xfId="369"/>
    <cellStyle name="40% - Accent1 2 2 6" xfId="423"/>
    <cellStyle name="40% - Accent1 2 2 7" xfId="475"/>
    <cellStyle name="40% - Accent1 2 2 8" xfId="526"/>
    <cellStyle name="40% - Accent1 2 2 9" xfId="575"/>
    <cellStyle name="40% - Accent1 2 3" xfId="123"/>
    <cellStyle name="40% - Accent1 2 4" xfId="246"/>
    <cellStyle name="40% - Accent1 2 5" xfId="330"/>
    <cellStyle name="40% - Accent1 2 6" xfId="385"/>
    <cellStyle name="40% - Accent1 2 7" xfId="438"/>
    <cellStyle name="40% - Accent1 2 8" xfId="490"/>
    <cellStyle name="40% - Accent1 2 9" xfId="541"/>
    <cellStyle name="40% - Accent2 2" xfId="52"/>
    <cellStyle name="40% - Accent2 2 10" xfId="581"/>
    <cellStyle name="40% - Accent2 2 11" xfId="625"/>
    <cellStyle name="40% - Accent2 2 12" xfId="661"/>
    <cellStyle name="40% - Accent2 2 2" xfId="64"/>
    <cellStyle name="40% - Accent2 2 2 10" xfId="642"/>
    <cellStyle name="40% - Accent2 2 2 11" xfId="680"/>
    <cellStyle name="40% - Accent2 2 2 2" xfId="136"/>
    <cellStyle name="40% - Accent2 2 2 3" xfId="259"/>
    <cellStyle name="40% - Accent2 2 2 4" xfId="339"/>
    <cellStyle name="40% - Accent2 2 2 5" xfId="394"/>
    <cellStyle name="40% - Accent2 2 2 6" xfId="447"/>
    <cellStyle name="40% - Accent2 2 2 7" xfId="499"/>
    <cellStyle name="40% - Accent2 2 2 8" xfId="550"/>
    <cellStyle name="40% - Accent2 2 2 9" xfId="596"/>
    <cellStyle name="40% - Accent2 2 3" xfId="124"/>
    <cellStyle name="40% - Accent2 2 4" xfId="247"/>
    <cellStyle name="40% - Accent2 2 5" xfId="320"/>
    <cellStyle name="40% - Accent2 2 6" xfId="375"/>
    <cellStyle name="40% - Accent2 2 7" xfId="429"/>
    <cellStyle name="40% - Accent2 2 8" xfId="481"/>
    <cellStyle name="40% - Accent2 2 9" xfId="532"/>
    <cellStyle name="40% - Accent3 2" xfId="53"/>
    <cellStyle name="40% - Accent3 2 10" xfId="568"/>
    <cellStyle name="40% - Accent3 2 11" xfId="614"/>
    <cellStyle name="40% - Accent3 2 12" xfId="621"/>
    <cellStyle name="40% - Accent3 2 2" xfId="66"/>
    <cellStyle name="40% - Accent3 2 2 10" xfId="624"/>
    <cellStyle name="40% - Accent3 2 2 11" xfId="670"/>
    <cellStyle name="40% - Accent3 2 2 2" xfId="138"/>
    <cellStyle name="40% - Accent3 2 2 3" xfId="261"/>
    <cellStyle name="40% - Accent3 2 2 4" xfId="318"/>
    <cellStyle name="40% - Accent3 2 2 5" xfId="373"/>
    <cellStyle name="40% - Accent3 2 2 6" xfId="427"/>
    <cellStyle name="40% - Accent3 2 2 7" xfId="479"/>
    <cellStyle name="40% - Accent3 2 2 8" xfId="530"/>
    <cellStyle name="40% - Accent3 2 2 9" xfId="579"/>
    <cellStyle name="40% - Accent3 2 3" xfId="125"/>
    <cellStyle name="40% - Accent3 2 4" xfId="248"/>
    <cellStyle name="40% - Accent3 2 5" xfId="307"/>
    <cellStyle name="40% - Accent3 2 6" xfId="362"/>
    <cellStyle name="40% - Accent3 2 7" xfId="416"/>
    <cellStyle name="40% - Accent3 2 8" xfId="468"/>
    <cellStyle name="40% - Accent3 2 9" xfId="520"/>
    <cellStyle name="40% - Accent4 2" xfId="54"/>
    <cellStyle name="40% - Accent4 2 10" xfId="602"/>
    <cellStyle name="40% - Accent4 2 11" xfId="649"/>
    <cellStyle name="40% - Accent4 2 12" xfId="635"/>
    <cellStyle name="40% - Accent4 2 2" xfId="68"/>
    <cellStyle name="40% - Accent4 2 2 10" xfId="576"/>
    <cellStyle name="40% - Accent4 2 2 11" xfId="657"/>
    <cellStyle name="40% - Accent4 2 2 2" xfId="140"/>
    <cellStyle name="40% - Accent4 2 2 3" xfId="263"/>
    <cellStyle name="40% - Accent4 2 2 4" xfId="290"/>
    <cellStyle name="40% - Accent4 2 2 5" xfId="315"/>
    <cellStyle name="40% - Accent4 2 2 6" xfId="370"/>
    <cellStyle name="40% - Accent4 2 2 7" xfId="424"/>
    <cellStyle name="40% - Accent4 2 2 8" xfId="476"/>
    <cellStyle name="40% - Accent4 2 2 9" xfId="527"/>
    <cellStyle name="40% - Accent4 2 3" xfId="126"/>
    <cellStyle name="40% - Accent4 2 4" xfId="249"/>
    <cellStyle name="40% - Accent4 2 5" xfId="347"/>
    <cellStyle name="40% - Accent4 2 6" xfId="402"/>
    <cellStyle name="40% - Accent4 2 7" xfId="455"/>
    <cellStyle name="40% - Accent4 2 8" xfId="506"/>
    <cellStyle name="40% - Accent4 2 9" xfId="557"/>
    <cellStyle name="40% - Accent5 2" xfId="55"/>
    <cellStyle name="40% - Accent5 2 10" xfId="595"/>
    <cellStyle name="40% - Accent5 2 11" xfId="641"/>
    <cellStyle name="40% - Accent5 2 12" xfId="671"/>
    <cellStyle name="40% - Accent5 2 2" xfId="70"/>
    <cellStyle name="40% - Accent5 2 2 10" xfId="634"/>
    <cellStyle name="40% - Accent5 2 2 11" xfId="674"/>
    <cellStyle name="40% - Accent5 2 2 2" xfId="142"/>
    <cellStyle name="40% - Accent5 2 2 3" xfId="265"/>
    <cellStyle name="40% - Accent5 2 2 4" xfId="331"/>
    <cellStyle name="40% - Accent5 2 2 5" xfId="386"/>
    <cellStyle name="40% - Accent5 2 2 6" xfId="439"/>
    <cellStyle name="40% - Accent5 2 2 7" xfId="491"/>
    <cellStyle name="40% - Accent5 2 2 8" xfId="542"/>
    <cellStyle name="40% - Accent5 2 2 9" xfId="589"/>
    <cellStyle name="40% - Accent5 2 3" xfId="127"/>
    <cellStyle name="40% - Accent5 2 4" xfId="250"/>
    <cellStyle name="40% - Accent5 2 5" xfId="338"/>
    <cellStyle name="40% - Accent5 2 6" xfId="393"/>
    <cellStyle name="40% - Accent5 2 7" xfId="446"/>
    <cellStyle name="40% - Accent5 2 8" xfId="498"/>
    <cellStyle name="40% - Accent5 2 9" xfId="549"/>
    <cellStyle name="40% - Accent6 2" xfId="56"/>
    <cellStyle name="40% - Accent6 2 10" xfId="586"/>
    <cellStyle name="40% - Accent6 2 11" xfId="631"/>
    <cellStyle name="40% - Accent6 2 12" xfId="619"/>
    <cellStyle name="40% - Accent6 2 2" xfId="72"/>
    <cellStyle name="40% - Accent6 2 2 10" xfId="613"/>
    <cellStyle name="40% - Accent6 2 2 11" xfId="663"/>
    <cellStyle name="40% - Accent6 2 2 2" xfId="144"/>
    <cellStyle name="40% - Accent6 2 2 3" xfId="267"/>
    <cellStyle name="40% - Accent6 2 2 4" xfId="305"/>
    <cellStyle name="40% - Accent6 2 2 5" xfId="360"/>
    <cellStyle name="40% - Accent6 2 2 6" xfId="414"/>
    <cellStyle name="40% - Accent6 2 2 7" xfId="466"/>
    <cellStyle name="40% - Accent6 2 2 8" xfId="519"/>
    <cellStyle name="40% - Accent6 2 2 9" xfId="566"/>
    <cellStyle name="40% - Accent6 2 3" xfId="128"/>
    <cellStyle name="40% - Accent6 2 4" xfId="251"/>
    <cellStyle name="40% - Accent6 2 5" xfId="327"/>
    <cellStyle name="40% - Accent6 2 6" xfId="382"/>
    <cellStyle name="40% - Accent6 2 7" xfId="435"/>
    <cellStyle name="40% - Accent6 2 8" xfId="487"/>
    <cellStyle name="40% - Accent6 2 9" xfId="538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31" builtinId="26" customBuiltin="1"/>
    <cellStyle name="Izhod" xfId="39" builtinId="21" customBuiltin="1"/>
    <cellStyle name="Naslov" xfId="40" builtinId="15" customBuiltin="1"/>
    <cellStyle name="Naslov 1" xfId="32" builtinId="16" customBuiltin="1"/>
    <cellStyle name="Naslov 2" xfId="33" builtinId="17" customBuiltin="1"/>
    <cellStyle name="Naslov 3" xfId="34" builtinId="18" customBuiltin="1"/>
    <cellStyle name="Naslov 4" xfId="35" builtinId="19" customBuiltin="1"/>
    <cellStyle name="Navadno" xfId="0" builtinId="0"/>
    <cellStyle name="Navadno 10" xfId="325"/>
    <cellStyle name="Navadno 11" xfId="103"/>
    <cellStyle name="Navadno 12" xfId="237"/>
    <cellStyle name="Navadno 13" xfId="114"/>
    <cellStyle name="Navadno 14" xfId="350"/>
    <cellStyle name="Navadno 15" xfId="509"/>
    <cellStyle name="Navadno 2" xfId="146"/>
    <cellStyle name="Navadno 3" xfId="153"/>
    <cellStyle name="Navadno 4" xfId="152"/>
    <cellStyle name="Navadno 5" xfId="171"/>
    <cellStyle name="Navadno 6" xfId="189"/>
    <cellStyle name="Navadno 7" xfId="163"/>
    <cellStyle name="Nevtralno" xfId="38" builtinId="28" customBuiltin="1"/>
    <cellStyle name="Normal 2" xfId="43"/>
    <cellStyle name="Normal 2 10" xfId="456"/>
    <cellStyle name="Normal 2 11" xfId="507"/>
    <cellStyle name="Normal 2 12" xfId="655"/>
    <cellStyle name="Normal 2 2" xfId="57"/>
    <cellStyle name="Normal 2 2 10" xfId="623"/>
    <cellStyle name="Normal 2 2 11" xfId="656"/>
    <cellStyle name="Normal 2 2 2" xfId="129"/>
    <cellStyle name="Normal 2 2 3" xfId="252"/>
    <cellStyle name="Normal 2 2 4" xfId="317"/>
    <cellStyle name="Normal 2 2 5" xfId="372"/>
    <cellStyle name="Normal 2 2 6" xfId="426"/>
    <cellStyle name="Normal 2 2 7" xfId="478"/>
    <cellStyle name="Normal 2 2 8" xfId="529"/>
    <cellStyle name="Normal 2 2 9" xfId="578"/>
    <cellStyle name="Normal 2 3" xfId="115"/>
    <cellStyle name="Normal 2 4" xfId="238"/>
    <cellStyle name="Normal 2 5" xfId="92"/>
    <cellStyle name="Normal 2 6" xfId="86"/>
    <cellStyle name="Normal 2 7" xfId="272"/>
    <cellStyle name="Normal 2 8" xfId="348"/>
    <cellStyle name="Normal 2 9" xfId="403"/>
    <cellStyle name="Normal 3" xfId="59"/>
    <cellStyle name="Normal 3 10" xfId="647"/>
    <cellStyle name="Normal 3 11" xfId="681"/>
    <cellStyle name="Normal 3 2" xfId="131"/>
    <cellStyle name="Normal 3 3" xfId="254"/>
    <cellStyle name="Normal 3 4" xfId="345"/>
    <cellStyle name="Normal 3 5" xfId="400"/>
    <cellStyle name="Normal 3 6" xfId="453"/>
    <cellStyle name="Normal 3 7" xfId="504"/>
    <cellStyle name="Normal 3 8" xfId="555"/>
    <cellStyle name="Normal 3 9" xfId="600"/>
    <cellStyle name="Normal 4" xfId="230"/>
    <cellStyle name="Normal_Ceste - Vrednost inf." xfId="145"/>
    <cellStyle name="Normal_Sheet1" xfId="693"/>
    <cellStyle name="Note 2" xfId="44"/>
    <cellStyle name="Note 2 10" xfId="604"/>
    <cellStyle name="Note 2 11" xfId="652"/>
    <cellStyle name="Note 2 12" xfId="678"/>
    <cellStyle name="Note 2 2" xfId="58"/>
    <cellStyle name="Note 2 2 10" xfId="612"/>
    <cellStyle name="Note 2 2 11" xfId="616"/>
    <cellStyle name="Note 2 2 2" xfId="130"/>
    <cellStyle name="Note 2 2 3" xfId="253"/>
    <cellStyle name="Note 2 2 4" xfId="304"/>
    <cellStyle name="Note 2 2 5" xfId="359"/>
    <cellStyle name="Note 2 2 6" xfId="413"/>
    <cellStyle name="Note 2 2 7" xfId="465"/>
    <cellStyle name="Note 2 2 8" xfId="518"/>
    <cellStyle name="Note 2 2 9" xfId="565"/>
    <cellStyle name="Note 2 3" xfId="116"/>
    <cellStyle name="Note 2 4" xfId="239"/>
    <cellStyle name="Note 2 5" xfId="351"/>
    <cellStyle name="Note 2 6" xfId="405"/>
    <cellStyle name="Note 2 7" xfId="458"/>
    <cellStyle name="Note 2 8" xfId="510"/>
    <cellStyle name="Note 2 9" xfId="559"/>
    <cellStyle name="Note 3" xfId="60"/>
    <cellStyle name="Note 3 10" xfId="639"/>
    <cellStyle name="Note 3 11" xfId="677"/>
    <cellStyle name="Note 3 2" xfId="132"/>
    <cellStyle name="Note 3 3" xfId="255"/>
    <cellStyle name="Note 3 4" xfId="336"/>
    <cellStyle name="Note 3 5" xfId="391"/>
    <cellStyle name="Note 3 6" xfId="444"/>
    <cellStyle name="Note 3 7" xfId="496"/>
    <cellStyle name="Note 3 8" xfId="547"/>
    <cellStyle name="Note 3 9" xfId="594"/>
    <cellStyle name="Opomba 2" xfId="157"/>
    <cellStyle name="Opomba 3" xfId="149"/>
    <cellStyle name="Opomba 4" xfId="151"/>
    <cellStyle name="Opomba 5" xfId="160"/>
    <cellStyle name="Opomba 6" xfId="147"/>
    <cellStyle name="Opomba 7" xfId="203"/>
    <cellStyle name="Opozorilo" xfId="42" builtinId="11" customBuiltin="1"/>
    <cellStyle name="Pojasnjevalno besedilo" xfId="30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Valuta" xfId="29" builtinId="4"/>
    <cellStyle name="Vejica" xfId="28" builtinId="3"/>
    <cellStyle name="Vnos" xfId="36" builtinId="20" customBuiltin="1"/>
    <cellStyle name="Vsota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B3:N31"/>
  <sheetViews>
    <sheetView zoomScale="115" zoomScaleNormal="115" workbookViewId="0">
      <selection activeCell="D13" sqref="D13"/>
    </sheetView>
  </sheetViews>
  <sheetFormatPr defaultRowHeight="12.75"/>
  <cols>
    <col min="2" max="2" width="26.5703125" customWidth="1"/>
    <col min="3" max="3" width="9.140625" style="4"/>
    <col min="4" max="4" width="20.7109375" style="1" bestFit="1" customWidth="1"/>
    <col min="5" max="5" width="15.7109375" style="1" customWidth="1"/>
    <col min="10" max="10" width="9.28515625" style="6" bestFit="1" customWidth="1"/>
    <col min="11" max="11" width="10.140625" style="6" bestFit="1" customWidth="1"/>
    <col min="12" max="12" width="9.28515625" style="6" bestFit="1" customWidth="1"/>
    <col min="13" max="13" width="9.140625" style="6"/>
    <col min="14" max="14" width="20.5703125" style="6" customWidth="1"/>
  </cols>
  <sheetData>
    <row r="3" spans="2:14" ht="19.5">
      <c r="B3" s="70" t="s">
        <v>0</v>
      </c>
    </row>
    <row r="4" spans="2:14" ht="15">
      <c r="B4" s="2" t="s">
        <v>100</v>
      </c>
    </row>
    <row r="5" spans="2:14" s="79" customFormat="1" ht="14.25">
      <c r="B5" s="72" t="s">
        <v>320</v>
      </c>
      <c r="C5" s="83"/>
      <c r="D5" s="80"/>
      <c r="E5" s="80"/>
      <c r="J5" s="85"/>
      <c r="K5" s="85"/>
      <c r="L5" s="85"/>
      <c r="M5" s="85"/>
      <c r="N5" s="85"/>
    </row>
    <row r="7" spans="2:14">
      <c r="B7" s="79"/>
      <c r="C7" s="86" t="s">
        <v>2</v>
      </c>
      <c r="D7" s="88" t="s">
        <v>94</v>
      </c>
      <c r="E7" s="88" t="s">
        <v>3</v>
      </c>
    </row>
    <row r="8" spans="2:14">
      <c r="B8" s="82" t="s">
        <v>95</v>
      </c>
      <c r="C8" s="84" t="s">
        <v>96</v>
      </c>
      <c r="D8" s="87">
        <v>133000</v>
      </c>
      <c r="E8" s="87">
        <f>D8*D13</f>
        <v>19950000</v>
      </c>
    </row>
    <row r="9" spans="2:14">
      <c r="B9" s="4"/>
      <c r="D9" s="85"/>
      <c r="E9" s="85"/>
    </row>
    <row r="10" spans="2:14" ht="15">
      <c r="B10" s="78" t="s">
        <v>97</v>
      </c>
      <c r="C10" s="77" t="s">
        <v>96</v>
      </c>
      <c r="D10" s="74">
        <f>SUM(D8:D9)</f>
        <v>133000</v>
      </c>
      <c r="E10" s="74">
        <f>SUM(E8:E9)</f>
        <v>19950000</v>
      </c>
    </row>
    <row r="11" spans="2:14">
      <c r="B11" s="4"/>
      <c r="D11" s="37"/>
      <c r="E11" s="76"/>
    </row>
    <row r="12" spans="2:14">
      <c r="B12" s="4"/>
      <c r="D12" s="37"/>
      <c r="E12" s="75"/>
    </row>
    <row r="13" spans="2:14">
      <c r="B13" s="79" t="s">
        <v>98</v>
      </c>
      <c r="C13" s="83" t="s">
        <v>99</v>
      </c>
      <c r="D13" s="80">
        <v>150</v>
      </c>
      <c r="E13" s="79"/>
    </row>
    <row r="14" spans="2:14">
      <c r="B14" s="9"/>
      <c r="C14" s="9"/>
      <c r="D14" s="10"/>
      <c r="E14" s="10"/>
    </row>
    <row r="15" spans="2:14" s="79" customFormat="1" ht="15">
      <c r="B15" s="92" t="s">
        <v>106</v>
      </c>
      <c r="C15" s="9"/>
      <c r="D15" s="10"/>
      <c r="E15" s="10"/>
      <c r="J15" s="85"/>
      <c r="K15" s="85"/>
      <c r="L15" s="85"/>
      <c r="M15" s="85"/>
      <c r="N15" s="85"/>
    </row>
    <row r="16" spans="2:14" s="79" customFormat="1">
      <c r="B16" s="9"/>
      <c r="C16" s="9"/>
      <c r="D16" s="10"/>
      <c r="E16" s="10">
        <v>0</v>
      </c>
      <c r="J16" s="85"/>
      <c r="K16" s="85"/>
      <c r="L16" s="85"/>
      <c r="M16" s="85"/>
      <c r="N16" s="85"/>
    </row>
    <row r="17" spans="2:14" s="79" customFormat="1">
      <c r="B17" s="9"/>
      <c r="C17" s="9"/>
      <c r="D17" s="10"/>
      <c r="E17" s="10"/>
      <c r="J17" s="85"/>
      <c r="K17" s="85"/>
      <c r="L17" s="85"/>
      <c r="M17" s="85"/>
      <c r="N17" s="85"/>
    </row>
    <row r="18" spans="2:14" s="79" customFormat="1" ht="15">
      <c r="B18" s="92" t="s">
        <v>321</v>
      </c>
      <c r="C18" s="9"/>
      <c r="D18" s="10"/>
      <c r="E18" s="10"/>
      <c r="J18" s="85"/>
      <c r="K18" s="85"/>
      <c r="L18" s="85"/>
      <c r="M18" s="85"/>
      <c r="N18" s="85"/>
    </row>
    <row r="19" spans="2:14" s="79" customFormat="1">
      <c r="B19" s="9"/>
      <c r="C19" s="9"/>
      <c r="D19" s="10"/>
      <c r="E19" s="10"/>
      <c r="J19" s="85"/>
      <c r="K19" s="85"/>
      <c r="L19" s="85"/>
      <c r="M19" s="85"/>
      <c r="N19" s="85"/>
    </row>
    <row r="20" spans="2:14" s="79" customFormat="1">
      <c r="B20" s="9"/>
      <c r="C20" s="9"/>
      <c r="D20" s="10"/>
      <c r="E20" s="10"/>
      <c r="J20" s="85"/>
      <c r="K20" s="85"/>
      <c r="L20" s="85"/>
      <c r="M20" s="85"/>
      <c r="N20" s="85"/>
    </row>
    <row r="21" spans="2:14" s="79" customFormat="1">
      <c r="B21" s="9"/>
      <c r="C21" s="9"/>
      <c r="D21" s="10"/>
      <c r="E21" s="10"/>
      <c r="J21" s="85"/>
      <c r="K21" s="85"/>
      <c r="L21" s="85"/>
      <c r="M21" s="85"/>
      <c r="N21" s="85"/>
    </row>
    <row r="22" spans="2:14">
      <c r="B22" s="9"/>
      <c r="C22" s="9"/>
      <c r="D22" s="10"/>
      <c r="E22" s="10"/>
    </row>
    <row r="23" spans="2:14">
      <c r="B23" s="11"/>
      <c r="C23" s="5"/>
      <c r="D23" s="3"/>
      <c r="E23" s="3"/>
    </row>
    <row r="24" spans="2:14">
      <c r="B24" s="9"/>
      <c r="C24" s="9"/>
      <c r="D24" s="10"/>
      <c r="E24" s="10"/>
    </row>
    <row r="25" spans="2:14">
      <c r="B25" s="7" t="s">
        <v>4</v>
      </c>
      <c r="C25" s="7"/>
      <c r="D25" s="8"/>
      <c r="E25" s="73">
        <f>SUM(E10:E24)</f>
        <v>19950000</v>
      </c>
    </row>
    <row r="30" spans="2:14">
      <c r="B30" s="57"/>
      <c r="C30" s="58"/>
      <c r="D30" s="59"/>
      <c r="E30" s="59"/>
      <c r="F30" s="57"/>
    </row>
    <row r="31" spans="2:14">
      <c r="B31" s="60"/>
      <c r="C31" s="61"/>
      <c r="D31" s="59"/>
      <c r="E31" s="59"/>
      <c r="F31" s="60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B2:O56"/>
  <sheetViews>
    <sheetView tabSelected="1" zoomScaleNormal="100" workbookViewId="0">
      <selection activeCell="C37" sqref="C37"/>
    </sheetView>
  </sheetViews>
  <sheetFormatPr defaultRowHeight="12.75"/>
  <cols>
    <col min="2" max="2" width="33.5703125" customWidth="1"/>
    <col min="3" max="4" width="18" customWidth="1"/>
    <col min="5" max="5" width="25.42578125" customWidth="1"/>
    <col min="6" max="6" width="14.85546875" customWidth="1"/>
    <col min="8" max="8" width="14" customWidth="1"/>
    <col min="10" max="10" width="9.42578125" bestFit="1" customWidth="1"/>
    <col min="12" max="12" width="15.28515625" customWidth="1"/>
    <col min="13" max="13" width="15.7109375" customWidth="1"/>
  </cols>
  <sheetData>
    <row r="2" spans="2:15" s="42" customFormat="1" ht="26.25" hidden="1">
      <c r="B2" s="41" t="s">
        <v>81</v>
      </c>
    </row>
    <row r="3" spans="2:15" s="42" customFormat="1" hidden="1"/>
    <row r="4" spans="2:15" s="42" customFormat="1" hidden="1"/>
    <row r="5" spans="2:15" s="43" customFormat="1" ht="15.75" hidden="1">
      <c r="B5" s="43" t="s">
        <v>65</v>
      </c>
      <c r="G5" s="44">
        <f>C29</f>
        <v>0.3</v>
      </c>
      <c r="H5" s="44">
        <f>1-G5</f>
        <v>0.7</v>
      </c>
      <c r="I5" s="45"/>
      <c r="J5" s="45" t="s">
        <v>80</v>
      </c>
    </row>
    <row r="6" spans="2:15" s="42" customFormat="1" ht="15" hidden="1">
      <c r="B6" s="46" t="s">
        <v>90</v>
      </c>
      <c r="G6" s="47">
        <f>C26</f>
        <v>0.7</v>
      </c>
      <c r="H6" s="48"/>
      <c r="I6" s="48">
        <v>0.7</v>
      </c>
      <c r="J6" s="48">
        <v>1.3</v>
      </c>
    </row>
    <row r="7" spans="2:15" s="42" customFormat="1" hidden="1"/>
    <row r="8" spans="2:15" s="42" customFormat="1" ht="18" hidden="1">
      <c r="D8" s="33" t="s">
        <v>67</v>
      </c>
      <c r="E8" s="33" t="s">
        <v>68</v>
      </c>
    </row>
    <row r="9" spans="2:15" s="49" customFormat="1" ht="13.5" hidden="1" thickBot="1">
      <c r="D9" s="34" t="s">
        <v>75</v>
      </c>
      <c r="E9" s="34" t="s">
        <v>76</v>
      </c>
    </row>
    <row r="10" spans="2:15" s="42" customFormat="1" ht="18.75" hidden="1" customHeight="1" thickBot="1">
      <c r="D10" s="17"/>
      <c r="E10" s="17"/>
      <c r="G10" s="194" t="s">
        <v>162</v>
      </c>
      <c r="H10" s="195"/>
      <c r="I10" s="195"/>
      <c r="J10" s="196"/>
      <c r="K10" s="177"/>
      <c r="L10" s="6"/>
    </row>
    <row r="11" spans="2:15" s="42" customFormat="1" ht="15.75" hidden="1" customHeight="1">
      <c r="B11" s="50" t="s">
        <v>66</v>
      </c>
      <c r="C11" s="35" t="s">
        <v>69</v>
      </c>
      <c r="D11" s="169">
        <f>'Vodovod - Izračun KP'!E20*J12</f>
        <v>2.7191610899633423</v>
      </c>
      <c r="E11" s="170">
        <f>'Vodovod - Izračun KP'!E34*J12</f>
        <v>13.086272096066574</v>
      </c>
      <c r="G11" s="197"/>
      <c r="H11" s="198"/>
      <c r="I11" s="198"/>
      <c r="J11" s="199"/>
      <c r="K11" s="177"/>
      <c r="L11" s="51"/>
      <c r="M11" s="51"/>
      <c r="N11" s="51"/>
      <c r="O11" s="51"/>
    </row>
    <row r="12" spans="2:15" s="42" customFormat="1" ht="16.5" hidden="1" thickBot="1">
      <c r="B12" s="52"/>
      <c r="C12" s="36" t="s">
        <v>70</v>
      </c>
      <c r="D12" s="171">
        <f>D11*G5</f>
        <v>0.81574832698900268</v>
      </c>
      <c r="E12" s="172">
        <f>E11*H5</f>
        <v>9.1603904672466019</v>
      </c>
      <c r="G12" s="200" t="s">
        <v>159</v>
      </c>
      <c r="H12" s="201"/>
      <c r="I12" s="201"/>
      <c r="J12" s="178">
        <v>0.6</v>
      </c>
      <c r="K12" s="176"/>
      <c r="L12" s="191">
        <v>19950000</v>
      </c>
      <c r="M12" s="51">
        <f>L12*J12</f>
        <v>11970000</v>
      </c>
      <c r="N12" s="51"/>
      <c r="O12" s="51"/>
    </row>
    <row r="13" spans="2:15" s="42" customFormat="1" ht="18.75" hidden="1" thickBot="1">
      <c r="C13" s="17"/>
      <c r="D13" s="80"/>
      <c r="E13" s="80"/>
      <c r="G13" s="200" t="s">
        <v>160</v>
      </c>
      <c r="H13" s="201"/>
      <c r="I13" s="201"/>
      <c r="J13" s="178">
        <v>1</v>
      </c>
      <c r="K13" s="176"/>
      <c r="L13" s="51"/>
      <c r="M13" s="51"/>
      <c r="N13" s="51"/>
      <c r="O13" s="51"/>
    </row>
    <row r="14" spans="2:15" s="42" customFormat="1" ht="16.5" hidden="1" thickBot="1">
      <c r="B14" s="50" t="s">
        <v>1</v>
      </c>
      <c r="C14" s="35" t="s">
        <v>71</v>
      </c>
      <c r="D14" s="169">
        <f>'Kanalizacija - Izračun KP'!E20*J13</f>
        <v>3.5612721957531628</v>
      </c>
      <c r="E14" s="170">
        <f>'Kanalizacija - Izračun KP'!E34*J13</f>
        <v>16.135671299489584</v>
      </c>
      <c r="G14" s="202" t="s">
        <v>161</v>
      </c>
      <c r="H14" s="203"/>
      <c r="I14" s="203"/>
      <c r="J14" s="179">
        <v>1</v>
      </c>
      <c r="K14" s="176"/>
      <c r="L14" s="51"/>
      <c r="M14" s="51"/>
      <c r="N14" s="51"/>
      <c r="O14" s="51"/>
    </row>
    <row r="15" spans="2:15" s="42" customFormat="1" ht="16.5" hidden="1" thickBot="1">
      <c r="B15" s="52"/>
      <c r="C15" s="36" t="s">
        <v>72</v>
      </c>
      <c r="D15" s="171">
        <f>D14*G5</f>
        <v>1.0683816587259487</v>
      </c>
      <c r="E15" s="172">
        <f>E14*H5</f>
        <v>11.294969909642708</v>
      </c>
      <c r="G15" s="51"/>
      <c r="H15" s="51"/>
      <c r="I15" s="51"/>
      <c r="J15" s="51"/>
      <c r="K15" s="51"/>
      <c r="L15" s="51"/>
      <c r="M15" s="51"/>
      <c r="N15" s="51"/>
      <c r="O15" s="51"/>
    </row>
    <row r="16" spans="2:15" s="42" customFormat="1" ht="13.5" hidden="1" thickBot="1">
      <c r="D16" s="80"/>
      <c r="E16" s="80"/>
      <c r="G16" s="51"/>
      <c r="H16" s="51"/>
      <c r="I16" s="51"/>
      <c r="J16" s="51"/>
      <c r="K16" s="51"/>
      <c r="L16" s="51"/>
      <c r="M16" s="51"/>
      <c r="N16" s="51"/>
      <c r="O16" s="51"/>
    </row>
    <row r="17" spans="2:11" s="42" customFormat="1" ht="15.75" hidden="1">
      <c r="B17" s="50" t="s">
        <v>51</v>
      </c>
      <c r="C17" s="35" t="s">
        <v>73</v>
      </c>
      <c r="D17" s="169">
        <f>'Ceste - Izračun KP'!E20*J14</f>
        <v>3.3788677340528697</v>
      </c>
      <c r="E17" s="170">
        <f>'Ceste - Izračun KP'!E34*J14</f>
        <v>16.261185373549115</v>
      </c>
      <c r="H17" s="51"/>
      <c r="I17" s="51"/>
      <c r="J17" s="51"/>
      <c r="K17" s="51"/>
    </row>
    <row r="18" spans="2:11" s="42" customFormat="1" ht="16.5" hidden="1" thickBot="1">
      <c r="B18" s="52"/>
      <c r="C18" s="36" t="s">
        <v>74</v>
      </c>
      <c r="D18" s="171">
        <f>D17*G5</f>
        <v>1.0136603202158609</v>
      </c>
      <c r="E18" s="172">
        <f>E17*H5</f>
        <v>11.382829761484379</v>
      </c>
      <c r="H18" s="51"/>
      <c r="I18" s="51"/>
      <c r="J18" s="51"/>
      <c r="K18" s="51"/>
    </row>
    <row r="19" spans="2:11" s="42" customFormat="1" hidden="1">
      <c r="H19" s="51"/>
      <c r="I19" s="51"/>
      <c r="J19" s="51"/>
      <c r="K19" s="51"/>
    </row>
    <row r="20" spans="2:11" s="42" customFormat="1" hidden="1"/>
    <row r="21" spans="2:11" s="42" customFormat="1" hidden="1"/>
    <row r="22" spans="2:11" s="42" customFormat="1" ht="26.25">
      <c r="B22" s="41" t="s">
        <v>82</v>
      </c>
    </row>
    <row r="23" spans="2:11" s="42" customFormat="1"/>
    <row r="24" spans="2:11" s="42" customFormat="1" ht="18">
      <c r="B24" s="138" t="s">
        <v>131</v>
      </c>
      <c r="C24" s="141">
        <v>1000</v>
      </c>
      <c r="D24" s="150" t="s">
        <v>138</v>
      </c>
    </row>
    <row r="25" spans="2:11" s="42" customFormat="1" ht="18">
      <c r="B25" s="138" t="s">
        <v>132</v>
      </c>
      <c r="C25" s="141">
        <v>200</v>
      </c>
      <c r="D25" s="150" t="s">
        <v>138</v>
      </c>
    </row>
    <row r="26" spans="2:11" s="135" customFormat="1" ht="18">
      <c r="B26" s="139" t="s">
        <v>133</v>
      </c>
      <c r="C26" s="141">
        <v>0.7</v>
      </c>
      <c r="D26" s="150" t="s">
        <v>138</v>
      </c>
      <c r="E26" s="157" t="s">
        <v>139</v>
      </c>
    </row>
    <row r="27" spans="2:11" s="135" customFormat="1" ht="15">
      <c r="B27" s="137"/>
      <c r="C27" s="136"/>
      <c r="E27" s="156"/>
    </row>
    <row r="28" spans="2:11" s="135" customFormat="1" ht="24">
      <c r="B28" s="140"/>
      <c r="C28" s="155" t="s">
        <v>135</v>
      </c>
      <c r="D28" s="155" t="s">
        <v>136</v>
      </c>
      <c r="E28" s="158"/>
    </row>
    <row r="29" spans="2:11" s="135" customFormat="1" ht="47.25">
      <c r="B29" s="141" t="s">
        <v>134</v>
      </c>
      <c r="C29" s="151">
        <v>0.3</v>
      </c>
      <c r="D29" s="154">
        <f>1-C29</f>
        <v>0.7</v>
      </c>
      <c r="E29" s="159" t="s">
        <v>140</v>
      </c>
    </row>
    <row r="30" spans="2:11" s="135" customFormat="1">
      <c r="C30" s="149" t="s">
        <v>137</v>
      </c>
    </row>
    <row r="31" spans="2:11" s="42" customFormat="1">
      <c r="C31" s="190">
        <v>0.3</v>
      </c>
      <c r="D31" s="190">
        <v>0.7</v>
      </c>
    </row>
    <row r="32" spans="2:11" s="42" customFormat="1" ht="15">
      <c r="C32" s="53"/>
    </row>
    <row r="33" spans="2:12" s="42" customFormat="1"/>
    <row r="34" spans="2:12" s="42" customFormat="1" ht="13.5" thickBot="1">
      <c r="B34" s="54"/>
      <c r="C34" s="162" t="s">
        <v>91</v>
      </c>
      <c r="D34" s="162" t="s">
        <v>79</v>
      </c>
      <c r="E34" s="162" t="s">
        <v>141</v>
      </c>
      <c r="F34" s="162" t="s">
        <v>24</v>
      </c>
      <c r="H34" s="175"/>
    </row>
    <row r="35" spans="2:12" s="42" customFormat="1" ht="15.75" thickTop="1">
      <c r="B35" s="142" t="s">
        <v>77</v>
      </c>
      <c r="C35" s="148">
        <v>1</v>
      </c>
      <c r="D35" s="143">
        <f>C24*D12</f>
        <v>815.74832698900263</v>
      </c>
      <c r="E35" s="143">
        <f>C25*E12*G6</f>
        <v>1282.4546654145242</v>
      </c>
      <c r="F35" s="144">
        <f>(D35+E35)*C35</f>
        <v>2098.2029924035269</v>
      </c>
      <c r="H35" s="173"/>
      <c r="L35" s="1"/>
    </row>
    <row r="36" spans="2:12" s="42" customFormat="1" ht="15">
      <c r="B36" s="142" t="s">
        <v>78</v>
      </c>
      <c r="C36" s="148">
        <v>0</v>
      </c>
      <c r="D36" s="143">
        <f>C24*D15</f>
        <v>1068.3816587259487</v>
      </c>
      <c r="E36" s="143">
        <f>C25*E15*G6</f>
        <v>1581.2957873499788</v>
      </c>
      <c r="F36" s="144">
        <f t="shared" ref="F36:F37" si="0">(D36+E36)*C36</f>
        <v>0</v>
      </c>
      <c r="H36" s="173"/>
      <c r="L36" s="1"/>
    </row>
    <row r="37" spans="2:12" s="42" customFormat="1" ht="15.75" thickBot="1">
      <c r="B37" s="145" t="s">
        <v>51</v>
      </c>
      <c r="C37" s="161">
        <v>1</v>
      </c>
      <c r="D37" s="146">
        <f>C24*D18</f>
        <v>1013.6603202158609</v>
      </c>
      <c r="E37" s="146">
        <f>C25*E18*G6</f>
        <v>1593.5961666078131</v>
      </c>
      <c r="F37" s="147">
        <f t="shared" si="0"/>
        <v>2607.2564868236741</v>
      </c>
      <c r="G37" s="152"/>
      <c r="H37" s="173"/>
      <c r="L37" s="1"/>
    </row>
    <row r="38" spans="2:12" s="42" customFormat="1" ht="15.75">
      <c r="D38" s="193" t="s">
        <v>142</v>
      </c>
      <c r="E38" s="193"/>
      <c r="F38" s="153">
        <f>SUM(F35:F37)</f>
        <v>4705.459479227201</v>
      </c>
      <c r="G38" s="160"/>
      <c r="H38" s="174"/>
      <c r="L38" s="1"/>
    </row>
    <row r="39" spans="2:12" s="42" customFormat="1"/>
    <row r="40" spans="2:12" s="42" customFormat="1"/>
    <row r="41" spans="2:12" s="42" customFormat="1" ht="20.25">
      <c r="B41" s="168" t="s">
        <v>143</v>
      </c>
      <c r="C41" s="163"/>
      <c r="D41" s="163"/>
      <c r="F41" s="1"/>
    </row>
    <row r="42" spans="2:12">
      <c r="B42" s="164" t="s">
        <v>7</v>
      </c>
      <c r="C42" s="164" t="s">
        <v>144</v>
      </c>
      <c r="D42" s="164" t="s">
        <v>145</v>
      </c>
    </row>
    <row r="43" spans="2:12">
      <c r="B43" s="165" t="s">
        <v>146</v>
      </c>
      <c r="C43" s="165">
        <v>111</v>
      </c>
      <c r="D43" s="167">
        <v>0.7</v>
      </c>
    </row>
    <row r="44" spans="2:12">
      <c r="B44" s="165" t="s">
        <v>147</v>
      </c>
      <c r="C44" s="165">
        <v>1121</v>
      </c>
      <c r="D44" s="167">
        <v>1</v>
      </c>
    </row>
    <row r="45" spans="2:12">
      <c r="B45" s="165" t="s">
        <v>148</v>
      </c>
      <c r="C45" s="165">
        <v>1122</v>
      </c>
      <c r="D45" s="167">
        <v>1.3</v>
      </c>
    </row>
    <row r="46" spans="2:12">
      <c r="B46" s="165" t="s">
        <v>149</v>
      </c>
      <c r="C46" s="165">
        <v>121</v>
      </c>
      <c r="D46" s="167">
        <v>1.3</v>
      </c>
    </row>
    <row r="47" spans="2:12">
      <c r="B47" s="165" t="s">
        <v>150</v>
      </c>
      <c r="C47" s="165">
        <v>12201</v>
      </c>
      <c r="D47" s="167">
        <v>1</v>
      </c>
    </row>
    <row r="48" spans="2:12">
      <c r="B48" s="165" t="s">
        <v>151</v>
      </c>
      <c r="C48" s="165">
        <v>12202</v>
      </c>
      <c r="D48" s="167">
        <v>1.3</v>
      </c>
    </row>
    <row r="49" spans="2:4">
      <c r="B49" s="165" t="s">
        <v>152</v>
      </c>
      <c r="C49" s="165">
        <v>12203</v>
      </c>
      <c r="D49" s="167">
        <v>1.3</v>
      </c>
    </row>
    <row r="50" spans="2:4">
      <c r="B50" s="165" t="s">
        <v>153</v>
      </c>
      <c r="C50" s="165">
        <v>123</v>
      </c>
      <c r="D50" s="167">
        <v>1.3</v>
      </c>
    </row>
    <row r="51" spans="2:4">
      <c r="B51" s="165" t="s">
        <v>154</v>
      </c>
      <c r="C51" s="165">
        <v>124</v>
      </c>
      <c r="D51" s="167">
        <v>1.3</v>
      </c>
    </row>
    <row r="52" spans="2:4">
      <c r="B52" s="165" t="s">
        <v>155</v>
      </c>
      <c r="C52" s="165">
        <v>125</v>
      </c>
      <c r="D52" s="167">
        <v>0.7</v>
      </c>
    </row>
    <row r="53" spans="2:4">
      <c r="B53" s="165" t="s">
        <v>156</v>
      </c>
      <c r="C53" s="165">
        <v>126</v>
      </c>
      <c r="D53" s="167">
        <v>0.7</v>
      </c>
    </row>
    <row r="54" spans="2:4">
      <c r="B54" s="165" t="s">
        <v>157</v>
      </c>
      <c r="C54" s="165">
        <v>127</v>
      </c>
      <c r="D54" s="167">
        <v>0.7</v>
      </c>
    </row>
    <row r="55" spans="2:4" ht="15">
      <c r="B55" s="166"/>
      <c r="C55" s="165"/>
      <c r="D55" s="165"/>
    </row>
    <row r="56" spans="2:4">
      <c r="B56" s="165" t="s">
        <v>158</v>
      </c>
      <c r="C56" s="165"/>
      <c r="D56" s="165"/>
    </row>
  </sheetData>
  <mergeCells count="5">
    <mergeCell ref="D38:E38"/>
    <mergeCell ref="G10:J11"/>
    <mergeCell ref="G12:I12"/>
    <mergeCell ref="G13:I13"/>
    <mergeCell ref="G14:I14"/>
  </mergeCells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B4:F36"/>
  <sheetViews>
    <sheetView topLeftCell="A7" zoomScale="115" zoomScaleNormal="115" workbookViewId="0">
      <selection activeCell="E30" sqref="E30"/>
    </sheetView>
  </sheetViews>
  <sheetFormatPr defaultRowHeight="12.75"/>
  <cols>
    <col min="2" max="2" width="33.140625" customWidth="1"/>
    <col min="3" max="3" width="14" style="4" customWidth="1"/>
    <col min="4" max="4" width="14.5703125" style="6" bestFit="1" customWidth="1"/>
    <col min="5" max="5" width="20.85546875" style="6" customWidth="1"/>
    <col min="6" max="6" width="38.85546875" style="4" customWidth="1"/>
  </cols>
  <sheetData>
    <row r="4" spans="2:6" ht="19.5">
      <c r="B4" s="63" t="s">
        <v>1</v>
      </c>
    </row>
    <row r="5" spans="2:6" ht="15">
      <c r="B5" s="81" t="s">
        <v>100</v>
      </c>
    </row>
    <row r="6" spans="2:6" s="79" customFormat="1" ht="14.25">
      <c r="B6" s="72" t="s">
        <v>163</v>
      </c>
      <c r="C6" s="83"/>
      <c r="D6" s="65"/>
      <c r="E6" s="85"/>
      <c r="F6" s="83"/>
    </row>
    <row r="7" spans="2:6" s="79" customFormat="1" ht="15">
      <c r="B7" s="81"/>
      <c r="C7" s="83"/>
      <c r="D7" s="85"/>
      <c r="E7" s="85"/>
      <c r="F7" s="83"/>
    </row>
    <row r="9" spans="2:6" s="79" customFormat="1">
      <c r="B9" s="69" t="s">
        <v>7</v>
      </c>
      <c r="C9" s="69" t="s">
        <v>2</v>
      </c>
      <c r="D9" s="69" t="s">
        <v>94</v>
      </c>
      <c r="E9" s="69" t="s">
        <v>3</v>
      </c>
      <c r="F9" s="83"/>
    </row>
    <row r="10" spans="2:6" s="79" customFormat="1">
      <c r="B10" s="91" t="s">
        <v>322</v>
      </c>
      <c r="C10" s="84" t="s">
        <v>96</v>
      </c>
      <c r="D10" s="87">
        <v>29000</v>
      </c>
      <c r="E10" s="87">
        <f>D10*D14</f>
        <v>6960000</v>
      </c>
      <c r="F10" s="83"/>
    </row>
    <row r="11" spans="2:6" s="79" customFormat="1">
      <c r="B11" s="83"/>
      <c r="C11" s="83"/>
      <c r="D11" s="85"/>
      <c r="E11" s="85"/>
      <c r="F11" s="83"/>
    </row>
    <row r="12" spans="2:6" s="79" customFormat="1" ht="15">
      <c r="B12" s="78" t="s">
        <v>97</v>
      </c>
      <c r="C12" s="77" t="s">
        <v>96</v>
      </c>
      <c r="D12" s="74">
        <f>SUM(D10:D11)</f>
        <v>29000</v>
      </c>
      <c r="E12" s="74">
        <f>SUM(E10:E11)</f>
        <v>6960000</v>
      </c>
      <c r="F12" s="83"/>
    </row>
    <row r="13" spans="2:6" s="79" customFormat="1">
      <c r="B13" s="83"/>
      <c r="C13" s="83"/>
      <c r="D13" s="37"/>
      <c r="E13" s="76"/>
      <c r="F13" s="83"/>
    </row>
    <row r="14" spans="2:6">
      <c r="B14" s="64" t="s">
        <v>101</v>
      </c>
      <c r="C14" s="83" t="s">
        <v>99</v>
      </c>
      <c r="D14" s="80">
        <v>240</v>
      </c>
      <c r="E14" s="79"/>
    </row>
    <row r="15" spans="2:6" s="79" customFormat="1">
      <c r="B15" s="64"/>
      <c r="C15" s="83"/>
      <c r="D15" s="80"/>
      <c r="F15" s="83"/>
    </row>
    <row r="16" spans="2:6" s="79" customFormat="1">
      <c r="B16" s="64"/>
      <c r="C16" s="83"/>
      <c r="D16" s="80"/>
      <c r="F16" s="83"/>
    </row>
    <row r="17" spans="2:6" s="79" customFormat="1">
      <c r="B17" s="64"/>
      <c r="C17" s="83"/>
      <c r="D17" s="80"/>
      <c r="F17" s="83"/>
    </row>
    <row r="18" spans="2:6" s="79" customFormat="1">
      <c r="B18" s="69" t="s">
        <v>7</v>
      </c>
      <c r="C18" s="69" t="s">
        <v>102</v>
      </c>
      <c r="D18" s="69" t="s">
        <v>103</v>
      </c>
      <c r="E18" s="69" t="s">
        <v>104</v>
      </c>
      <c r="F18" s="83"/>
    </row>
    <row r="19" spans="2:6" s="79" customFormat="1">
      <c r="B19" s="89" t="s">
        <v>323</v>
      </c>
      <c r="C19" s="66">
        <v>828396</v>
      </c>
      <c r="D19" s="93">
        <v>0.7</v>
      </c>
      <c r="E19" s="90">
        <f>C19*(1-D19)</f>
        <v>248518.80000000005</v>
      </c>
      <c r="F19" s="83"/>
    </row>
    <row r="20" spans="2:6" ht="25.5">
      <c r="B20" s="188" t="s">
        <v>324</v>
      </c>
      <c r="C20" s="66">
        <f>18000+9000</f>
        <v>27000</v>
      </c>
      <c r="D20" s="93">
        <v>0</v>
      </c>
      <c r="E20" s="90">
        <f t="shared" ref="E20:E22" si="0">C20*(1-D20)</f>
        <v>27000</v>
      </c>
      <c r="F20" s="83"/>
    </row>
    <row r="21" spans="2:6" s="79" customFormat="1">
      <c r="B21" s="89" t="s">
        <v>325</v>
      </c>
      <c r="C21" s="66">
        <v>708000</v>
      </c>
      <c r="D21" s="93">
        <v>0.7</v>
      </c>
      <c r="E21" s="90">
        <f t="shared" si="0"/>
        <v>212400.00000000003</v>
      </c>
      <c r="F21" s="83"/>
    </row>
    <row r="22" spans="2:6" s="79" customFormat="1" ht="25.5">
      <c r="B22" s="188" t="s">
        <v>326</v>
      </c>
      <c r="C22" s="66">
        <f>20000+18000</f>
        <v>38000</v>
      </c>
      <c r="D22" s="93">
        <v>0</v>
      </c>
      <c r="E22" s="90">
        <f t="shared" si="0"/>
        <v>38000</v>
      </c>
      <c r="F22" s="83"/>
    </row>
    <row r="23" spans="2:6" s="79" customFormat="1">
      <c r="B23" s="89"/>
      <c r="C23" s="83"/>
      <c r="D23" s="85"/>
      <c r="E23" s="85"/>
      <c r="F23" s="83"/>
    </row>
    <row r="24" spans="2:6" ht="13.9" customHeight="1">
      <c r="B24" s="4"/>
    </row>
    <row r="25" spans="2:6">
      <c r="B25" s="68" t="s">
        <v>92</v>
      </c>
      <c r="C25" s="68" t="s">
        <v>6</v>
      </c>
      <c r="D25" s="69" t="s">
        <v>93</v>
      </c>
    </row>
    <row r="26" spans="2:6">
      <c r="B26" s="67" t="s">
        <v>105</v>
      </c>
      <c r="C26" s="66">
        <v>0</v>
      </c>
      <c r="D26" s="65">
        <v>60</v>
      </c>
      <c r="E26" s="6">
        <f>C26*(1-D26/100)</f>
        <v>0</v>
      </c>
      <c r="F26" s="89"/>
    </row>
    <row r="27" spans="2:6">
      <c r="B27" s="4"/>
    </row>
    <row r="28" spans="2:6">
      <c r="B28" s="5"/>
      <c r="C28" s="5"/>
      <c r="D28" s="12"/>
      <c r="E28" s="12"/>
      <c r="F28" s="5"/>
    </row>
    <row r="30" spans="2:6">
      <c r="B30" s="7" t="s">
        <v>4</v>
      </c>
      <c r="C30" s="7"/>
      <c r="D30" s="13"/>
      <c r="E30" s="13">
        <f>SUM(E12:E29)</f>
        <v>7485918.7999999998</v>
      </c>
    </row>
    <row r="31" spans="2:6" s="79" customFormat="1">
      <c r="B31" s="7"/>
      <c r="C31" s="7"/>
      <c r="D31" s="13"/>
      <c r="E31" s="13"/>
      <c r="F31" s="83"/>
    </row>
    <row r="32" spans="2:6" s="79" customFormat="1">
      <c r="B32" s="7"/>
      <c r="C32" s="7"/>
      <c r="D32" s="13"/>
      <c r="E32" s="13"/>
      <c r="F32" s="83"/>
    </row>
    <row r="33" spans="2:6">
      <c r="B33" s="79"/>
      <c r="E33" s="80"/>
    </row>
    <row r="35" spans="2:6" s="57" customFormat="1">
      <c r="C35" s="58"/>
      <c r="D35" s="62"/>
      <c r="E35" s="62"/>
      <c r="F35" s="58"/>
    </row>
    <row r="36" spans="2:6" s="57" customFormat="1">
      <c r="B36" s="60"/>
      <c r="C36" s="61"/>
      <c r="D36" s="59"/>
      <c r="E36" s="59"/>
      <c r="F36" s="60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B2:K203"/>
  <sheetViews>
    <sheetView topLeftCell="A10" zoomScale="115" zoomScaleNormal="115" workbookViewId="0">
      <selection activeCell="G19" sqref="G19"/>
    </sheetView>
  </sheetViews>
  <sheetFormatPr defaultRowHeight="12.75"/>
  <cols>
    <col min="2" max="2" width="17.42578125" customWidth="1"/>
    <col min="3" max="3" width="11.140625" customWidth="1"/>
    <col min="4" max="4" width="22.140625" bestFit="1" customWidth="1"/>
    <col min="5" max="5" width="17.7109375" bestFit="1" customWidth="1"/>
    <col min="6" max="6" width="16.42578125" bestFit="1" customWidth="1"/>
    <col min="7" max="7" width="23.42578125" bestFit="1" customWidth="1"/>
    <col min="8" max="8" width="19.42578125" bestFit="1" customWidth="1"/>
    <col min="9" max="9" width="19.7109375" bestFit="1" customWidth="1"/>
  </cols>
  <sheetData>
    <row r="2" spans="2:11" ht="20.25">
      <c r="B2" s="71" t="s">
        <v>51</v>
      </c>
    </row>
    <row r="3" spans="2:11" s="79" customFormat="1" ht="13.15" customHeight="1">
      <c r="B3" s="81" t="s">
        <v>100</v>
      </c>
    </row>
    <row r="4" spans="2:11" s="79" customFormat="1" ht="13.15" customHeight="1">
      <c r="B4" s="72" t="s">
        <v>163</v>
      </c>
    </row>
    <row r="5" spans="2:11" ht="13.15" customHeight="1"/>
    <row r="6" spans="2:11" s="79" customFormat="1" ht="13.15" customHeight="1"/>
    <row r="7" spans="2:11" s="79" customFormat="1" ht="15">
      <c r="B7" s="112"/>
      <c r="C7" s="112"/>
      <c r="D7" s="113"/>
      <c r="E7" s="114"/>
      <c r="F7" s="115"/>
      <c r="G7" s="121"/>
      <c r="I7" s="129"/>
      <c r="J7" s="125"/>
      <c r="K7" s="98"/>
    </row>
    <row r="8" spans="2:11" s="79" customFormat="1" ht="15">
      <c r="C8" s="112"/>
      <c r="D8" s="113"/>
      <c r="E8" s="114"/>
      <c r="F8" s="115"/>
      <c r="G8" s="116"/>
      <c r="I8" s="111"/>
      <c r="J8" s="98"/>
      <c r="K8" s="98"/>
    </row>
    <row r="10" spans="2:11" s="79" customFormat="1" ht="15.75">
      <c r="B10" s="192" t="s">
        <v>128</v>
      </c>
      <c r="C10" s="192"/>
      <c r="D10" s="94"/>
      <c r="E10" s="94"/>
      <c r="F10" s="95"/>
      <c r="G10" s="94"/>
    </row>
    <row r="11" spans="2:11" s="79" customFormat="1" ht="25.5">
      <c r="B11" s="96" t="s">
        <v>107</v>
      </c>
      <c r="C11" s="96" t="s">
        <v>5</v>
      </c>
      <c r="D11" s="96" t="s">
        <v>108</v>
      </c>
      <c r="E11" s="96" t="s">
        <v>109</v>
      </c>
      <c r="F11" s="96" t="s">
        <v>110</v>
      </c>
      <c r="G11" s="96" t="s">
        <v>111</v>
      </c>
      <c r="H11" s="97"/>
      <c r="I11" s="96" t="s">
        <v>7</v>
      </c>
      <c r="J11" s="96" t="s">
        <v>2</v>
      </c>
      <c r="K11" s="96" t="s">
        <v>112</v>
      </c>
    </row>
    <row r="12" spans="2:11" s="79" customFormat="1" ht="15">
      <c r="B12" s="134" t="s">
        <v>129</v>
      </c>
      <c r="C12" s="98">
        <v>28933</v>
      </c>
      <c r="D12" s="98">
        <v>103568</v>
      </c>
      <c r="E12" s="99">
        <f>$K$12</f>
        <v>15</v>
      </c>
      <c r="F12" s="100">
        <f>K13</f>
        <v>45</v>
      </c>
      <c r="G12" s="130">
        <f>D12*(E12+F12)</f>
        <v>6214080</v>
      </c>
      <c r="I12" s="126" t="s">
        <v>9</v>
      </c>
      <c r="J12" s="101" t="s">
        <v>8</v>
      </c>
      <c r="K12" s="102">
        <v>15</v>
      </c>
    </row>
    <row r="13" spans="2:11" s="79" customFormat="1" ht="15">
      <c r="B13" s="64" t="s">
        <v>318</v>
      </c>
      <c r="C13" s="98">
        <v>284</v>
      </c>
      <c r="D13" s="98">
        <v>852</v>
      </c>
      <c r="E13" s="99">
        <f t="shared" ref="E13:E15" si="0">$K$12</f>
        <v>15</v>
      </c>
      <c r="F13" s="100">
        <f>K14</f>
        <v>35</v>
      </c>
      <c r="G13" s="130">
        <f t="shared" ref="G13:G15" si="1">D13*(E13+F13)</f>
        <v>42600</v>
      </c>
      <c r="I13" s="127" t="s">
        <v>115</v>
      </c>
      <c r="J13" s="105" t="s">
        <v>8</v>
      </c>
      <c r="K13" s="106">
        <v>45</v>
      </c>
    </row>
    <row r="14" spans="2:11" s="79" customFormat="1" ht="15">
      <c r="B14" s="64" t="s">
        <v>319</v>
      </c>
      <c r="C14" s="98">
        <v>32871</v>
      </c>
      <c r="D14" s="98">
        <v>107737</v>
      </c>
      <c r="E14" s="99">
        <f t="shared" si="0"/>
        <v>15</v>
      </c>
      <c r="F14" s="100">
        <f>K16</f>
        <v>35</v>
      </c>
      <c r="G14" s="130">
        <f t="shared" si="1"/>
        <v>5386850</v>
      </c>
      <c r="I14" s="128" t="s">
        <v>116</v>
      </c>
      <c r="J14" s="109" t="s">
        <v>8</v>
      </c>
      <c r="K14" s="110">
        <v>35</v>
      </c>
    </row>
    <row r="15" spans="2:11" s="79" customFormat="1" ht="15">
      <c r="B15" s="64" t="s">
        <v>130</v>
      </c>
      <c r="C15" s="98">
        <v>27984</v>
      </c>
      <c r="D15" s="98">
        <v>80764</v>
      </c>
      <c r="E15" s="99">
        <f t="shared" si="0"/>
        <v>15</v>
      </c>
      <c r="F15" s="100">
        <f>K15</f>
        <v>25</v>
      </c>
      <c r="G15" s="130">
        <f t="shared" si="1"/>
        <v>3230560</v>
      </c>
      <c r="I15" s="128" t="s">
        <v>117</v>
      </c>
      <c r="J15" s="109" t="s">
        <v>8</v>
      </c>
      <c r="K15" s="106">
        <v>25</v>
      </c>
    </row>
    <row r="16" spans="2:11" s="79" customFormat="1">
      <c r="B16" s="91"/>
      <c r="C16" s="82"/>
      <c r="D16" s="103"/>
      <c r="E16" s="104"/>
      <c r="F16" s="104"/>
      <c r="G16" s="131"/>
      <c r="I16" s="128" t="s">
        <v>317</v>
      </c>
      <c r="J16" s="109" t="s">
        <v>8</v>
      </c>
      <c r="K16" s="106">
        <v>35</v>
      </c>
    </row>
    <row r="17" spans="2:11" s="79" customFormat="1">
      <c r="B17" s="107" t="s">
        <v>37</v>
      </c>
      <c r="C17" s="189">
        <f>SUM(C12:C16)</f>
        <v>90072</v>
      </c>
      <c r="D17" s="48">
        <f>SUM(D12:D16)</f>
        <v>292921</v>
      </c>
      <c r="E17" s="99"/>
      <c r="F17" s="99"/>
      <c r="G17" s="130"/>
      <c r="I17" s="108"/>
      <c r="J17" s="109"/>
      <c r="K17" s="110"/>
    </row>
    <row r="18" spans="2:11" s="79" customFormat="1" ht="13.5" thickBot="1">
      <c r="B18" s="118"/>
      <c r="C18" s="119"/>
      <c r="D18" s="117"/>
      <c r="E18" s="120"/>
      <c r="F18" s="120"/>
      <c r="G18" s="132"/>
      <c r="I18" s="108"/>
      <c r="J18" s="109"/>
      <c r="K18" s="106"/>
    </row>
    <row r="19" spans="2:11" s="79" customFormat="1" ht="15">
      <c r="B19" s="112" t="s">
        <v>118</v>
      </c>
      <c r="C19" s="112"/>
      <c r="D19" s="113"/>
      <c r="E19" s="114"/>
      <c r="F19" s="115"/>
      <c r="G19" s="133">
        <f>SUBTOTAL(9,G12:G18)</f>
        <v>14874090</v>
      </c>
      <c r="I19" s="111"/>
      <c r="J19" s="98"/>
      <c r="K19" s="98"/>
    </row>
    <row r="20" spans="2:11" s="79" customFormat="1"/>
    <row r="21" spans="2:11" s="79" customFormat="1"/>
    <row r="22" spans="2:11" s="79" customFormat="1"/>
    <row r="23" spans="2:11" s="79" customFormat="1"/>
    <row r="24" spans="2:11" s="79" customFormat="1"/>
    <row r="34" spans="2:8">
      <c r="B34" s="181" t="s">
        <v>164</v>
      </c>
      <c r="C34" s="181" t="s">
        <v>165</v>
      </c>
      <c r="D34" s="181" t="s">
        <v>166</v>
      </c>
      <c r="E34" s="182" t="s">
        <v>167</v>
      </c>
      <c r="F34" s="181" t="s">
        <v>168</v>
      </c>
      <c r="G34" s="183" t="s">
        <v>169</v>
      </c>
      <c r="H34" s="184" t="s">
        <v>170</v>
      </c>
    </row>
    <row r="35" spans="2:8">
      <c r="B35" s="185" t="s">
        <v>171</v>
      </c>
      <c r="C35" s="186">
        <v>10458</v>
      </c>
      <c r="D35" s="186">
        <v>10894</v>
      </c>
      <c r="E35" s="187" t="s">
        <v>113</v>
      </c>
      <c r="F35" s="186">
        <v>3.5</v>
      </c>
      <c r="G35" s="85">
        <f>D35-C35</f>
        <v>436</v>
      </c>
      <c r="H35" s="13">
        <f>G35*F35</f>
        <v>1526</v>
      </c>
    </row>
    <row r="36" spans="2:8">
      <c r="B36" s="185" t="s">
        <v>172</v>
      </c>
      <c r="C36" s="186">
        <v>908</v>
      </c>
      <c r="D36" s="186">
        <v>1262</v>
      </c>
      <c r="E36" s="187" t="s">
        <v>113</v>
      </c>
      <c r="F36" s="186">
        <v>3</v>
      </c>
      <c r="G36" s="85">
        <f t="shared" ref="G36:G99" si="2">D36-C36</f>
        <v>354</v>
      </c>
      <c r="H36" s="13">
        <f t="shared" ref="H36:H99" si="3">G36*F36</f>
        <v>1062</v>
      </c>
    </row>
    <row r="37" spans="2:8">
      <c r="B37" s="185" t="s">
        <v>173</v>
      </c>
      <c r="C37" s="186">
        <v>0</v>
      </c>
      <c r="D37" s="186">
        <v>1978</v>
      </c>
      <c r="E37" s="187" t="s">
        <v>113</v>
      </c>
      <c r="F37" s="186">
        <v>4</v>
      </c>
      <c r="G37" s="85">
        <f t="shared" si="2"/>
        <v>1978</v>
      </c>
      <c r="H37" s="13">
        <f t="shared" si="3"/>
        <v>7912</v>
      </c>
    </row>
    <row r="38" spans="2:8">
      <c r="B38" s="185" t="s">
        <v>173</v>
      </c>
      <c r="C38" s="186">
        <v>1978</v>
      </c>
      <c r="D38" s="186">
        <v>3339</v>
      </c>
      <c r="E38" s="187" t="s">
        <v>113</v>
      </c>
      <c r="F38" s="186">
        <v>3.5</v>
      </c>
      <c r="G38" s="85">
        <f t="shared" si="2"/>
        <v>1361</v>
      </c>
      <c r="H38" s="13">
        <f t="shared" si="3"/>
        <v>4763.5</v>
      </c>
    </row>
    <row r="39" spans="2:8">
      <c r="B39" s="185" t="s">
        <v>174</v>
      </c>
      <c r="C39" s="186">
        <v>0</v>
      </c>
      <c r="D39" s="186">
        <v>3503</v>
      </c>
      <c r="E39" s="187" t="s">
        <v>175</v>
      </c>
      <c r="F39" s="186">
        <v>3.5</v>
      </c>
      <c r="G39" s="85">
        <f t="shared" si="2"/>
        <v>3503</v>
      </c>
      <c r="H39" s="13">
        <f t="shared" si="3"/>
        <v>12260.5</v>
      </c>
    </row>
    <row r="40" spans="2:8">
      <c r="B40" s="185" t="s">
        <v>176</v>
      </c>
      <c r="C40" s="186">
        <v>0</v>
      </c>
      <c r="D40" s="186">
        <v>2458</v>
      </c>
      <c r="E40" s="187" t="s">
        <v>113</v>
      </c>
      <c r="F40" s="186">
        <v>5</v>
      </c>
      <c r="G40" s="85">
        <f t="shared" si="2"/>
        <v>2458</v>
      </c>
      <c r="H40" s="13">
        <f t="shared" si="3"/>
        <v>12290</v>
      </c>
    </row>
    <row r="41" spans="2:8">
      <c r="B41" s="185" t="s">
        <v>176</v>
      </c>
      <c r="C41" s="186">
        <v>2458</v>
      </c>
      <c r="D41" s="186">
        <v>2991</v>
      </c>
      <c r="E41" s="187" t="s">
        <v>175</v>
      </c>
      <c r="F41" s="186">
        <v>4</v>
      </c>
      <c r="G41" s="85">
        <f t="shared" si="2"/>
        <v>533</v>
      </c>
      <c r="H41" s="13">
        <f t="shared" si="3"/>
        <v>2132</v>
      </c>
    </row>
    <row r="42" spans="2:8">
      <c r="B42" s="185" t="s">
        <v>177</v>
      </c>
      <c r="C42" s="186">
        <v>0</v>
      </c>
      <c r="D42" s="186">
        <v>1893</v>
      </c>
      <c r="E42" s="187" t="s">
        <v>175</v>
      </c>
      <c r="F42" s="186">
        <v>3</v>
      </c>
      <c r="G42" s="85">
        <f t="shared" si="2"/>
        <v>1893</v>
      </c>
      <c r="H42" s="13">
        <f t="shared" si="3"/>
        <v>5679</v>
      </c>
    </row>
    <row r="43" spans="2:8">
      <c r="B43" s="185" t="s">
        <v>178</v>
      </c>
      <c r="C43" s="186">
        <v>0</v>
      </c>
      <c r="D43" s="186">
        <v>986</v>
      </c>
      <c r="E43" s="187" t="s">
        <v>113</v>
      </c>
      <c r="F43" s="186">
        <v>4</v>
      </c>
      <c r="G43" s="85">
        <f t="shared" si="2"/>
        <v>986</v>
      </c>
      <c r="H43" s="13">
        <f t="shared" si="3"/>
        <v>3944</v>
      </c>
    </row>
    <row r="44" spans="2:8">
      <c r="B44" s="185" t="s">
        <v>178</v>
      </c>
      <c r="C44" s="186">
        <v>986</v>
      </c>
      <c r="D44" s="186">
        <v>4222</v>
      </c>
      <c r="E44" s="187" t="s">
        <v>113</v>
      </c>
      <c r="F44" s="186">
        <v>3.5</v>
      </c>
      <c r="G44" s="85">
        <f t="shared" si="2"/>
        <v>3236</v>
      </c>
      <c r="H44" s="13">
        <f t="shared" si="3"/>
        <v>11326</v>
      </c>
    </row>
    <row r="45" spans="2:8">
      <c r="B45" s="185" t="s">
        <v>179</v>
      </c>
      <c r="C45" s="186">
        <v>0</v>
      </c>
      <c r="D45" s="186">
        <v>869</v>
      </c>
      <c r="E45" s="187" t="s">
        <v>113</v>
      </c>
      <c r="F45" s="186">
        <v>3.5</v>
      </c>
      <c r="G45" s="85">
        <f t="shared" si="2"/>
        <v>869</v>
      </c>
      <c r="H45" s="13">
        <f t="shared" si="3"/>
        <v>3041.5</v>
      </c>
    </row>
    <row r="46" spans="2:8">
      <c r="B46" s="185" t="s">
        <v>180</v>
      </c>
      <c r="C46" s="186">
        <v>0</v>
      </c>
      <c r="D46" s="186">
        <v>194</v>
      </c>
      <c r="E46" s="187" t="s">
        <v>113</v>
      </c>
      <c r="F46" s="186">
        <v>3</v>
      </c>
      <c r="G46" s="85">
        <f t="shared" si="2"/>
        <v>194</v>
      </c>
      <c r="H46" s="13">
        <f t="shared" si="3"/>
        <v>582</v>
      </c>
    </row>
    <row r="47" spans="2:8">
      <c r="B47" s="185" t="s">
        <v>180</v>
      </c>
      <c r="C47" s="186">
        <v>194</v>
      </c>
      <c r="D47" s="186">
        <v>316</v>
      </c>
      <c r="E47" s="187" t="s">
        <v>175</v>
      </c>
      <c r="F47" s="186">
        <v>3</v>
      </c>
      <c r="G47" s="85">
        <f t="shared" si="2"/>
        <v>122</v>
      </c>
      <c r="H47" s="13">
        <f t="shared" si="3"/>
        <v>366</v>
      </c>
    </row>
    <row r="48" spans="2:8">
      <c r="B48" s="185" t="s">
        <v>181</v>
      </c>
      <c r="C48" s="186">
        <v>0</v>
      </c>
      <c r="D48" s="186">
        <v>207</v>
      </c>
      <c r="E48" s="187" t="s">
        <v>113</v>
      </c>
      <c r="F48" s="186">
        <v>3</v>
      </c>
      <c r="G48" s="85">
        <f t="shared" si="2"/>
        <v>207</v>
      </c>
      <c r="H48" s="13">
        <f t="shared" si="3"/>
        <v>621</v>
      </c>
    </row>
    <row r="49" spans="2:8">
      <c r="B49" s="185" t="s">
        <v>182</v>
      </c>
      <c r="C49" s="186">
        <v>0</v>
      </c>
      <c r="D49" s="186">
        <v>206</v>
      </c>
      <c r="E49" s="187" t="s">
        <v>113</v>
      </c>
      <c r="F49" s="186">
        <v>3</v>
      </c>
      <c r="G49" s="85">
        <f t="shared" si="2"/>
        <v>206</v>
      </c>
      <c r="H49" s="13">
        <f t="shared" si="3"/>
        <v>618</v>
      </c>
    </row>
    <row r="50" spans="2:8">
      <c r="B50" s="185" t="s">
        <v>183</v>
      </c>
      <c r="C50" s="186">
        <v>0</v>
      </c>
      <c r="D50" s="186">
        <v>158</v>
      </c>
      <c r="E50" s="187" t="s">
        <v>113</v>
      </c>
      <c r="F50" s="186">
        <v>3</v>
      </c>
      <c r="G50" s="85">
        <f t="shared" si="2"/>
        <v>158</v>
      </c>
      <c r="H50" s="13">
        <f t="shared" si="3"/>
        <v>474</v>
      </c>
    </row>
    <row r="51" spans="2:8">
      <c r="B51" s="185" t="s">
        <v>184</v>
      </c>
      <c r="C51" s="186">
        <v>0</v>
      </c>
      <c r="D51" s="186">
        <v>213</v>
      </c>
      <c r="E51" s="187" t="s">
        <v>113</v>
      </c>
      <c r="F51" s="186">
        <v>3</v>
      </c>
      <c r="G51" s="85">
        <f t="shared" si="2"/>
        <v>213</v>
      </c>
      <c r="H51" s="13">
        <f t="shared" si="3"/>
        <v>639</v>
      </c>
    </row>
    <row r="52" spans="2:8">
      <c r="B52" s="185" t="s">
        <v>185</v>
      </c>
      <c r="C52" s="186">
        <v>0</v>
      </c>
      <c r="D52" s="186">
        <v>209</v>
      </c>
      <c r="E52" s="187" t="s">
        <v>113</v>
      </c>
      <c r="F52" s="186">
        <v>3</v>
      </c>
      <c r="G52" s="85">
        <f t="shared" si="2"/>
        <v>209</v>
      </c>
      <c r="H52" s="13">
        <f t="shared" si="3"/>
        <v>627</v>
      </c>
    </row>
    <row r="53" spans="2:8">
      <c r="B53" s="185" t="s">
        <v>186</v>
      </c>
      <c r="C53" s="186">
        <v>0</v>
      </c>
      <c r="D53" s="186">
        <v>248</v>
      </c>
      <c r="E53" s="187" t="s">
        <v>113</v>
      </c>
      <c r="F53" s="186">
        <v>3</v>
      </c>
      <c r="G53" s="85">
        <f t="shared" si="2"/>
        <v>248</v>
      </c>
      <c r="H53" s="13">
        <f t="shared" si="3"/>
        <v>744</v>
      </c>
    </row>
    <row r="54" spans="2:8">
      <c r="B54" s="185" t="s">
        <v>187</v>
      </c>
      <c r="C54" s="186">
        <v>0</v>
      </c>
      <c r="D54" s="186">
        <v>255</v>
      </c>
      <c r="E54" s="187" t="s">
        <v>113</v>
      </c>
      <c r="F54" s="186">
        <v>3</v>
      </c>
      <c r="G54" s="85">
        <f t="shared" si="2"/>
        <v>255</v>
      </c>
      <c r="H54" s="13">
        <f t="shared" si="3"/>
        <v>765</v>
      </c>
    </row>
    <row r="55" spans="2:8">
      <c r="B55" s="185" t="s">
        <v>188</v>
      </c>
      <c r="C55" s="186">
        <v>0</v>
      </c>
      <c r="D55" s="186">
        <v>103</v>
      </c>
      <c r="E55" s="187" t="s">
        <v>113</v>
      </c>
      <c r="F55" s="186">
        <v>3</v>
      </c>
      <c r="G55" s="85">
        <f t="shared" si="2"/>
        <v>103</v>
      </c>
      <c r="H55" s="13">
        <f t="shared" si="3"/>
        <v>309</v>
      </c>
    </row>
    <row r="56" spans="2:8">
      <c r="B56" s="185" t="s">
        <v>189</v>
      </c>
      <c r="C56" s="186">
        <v>0</v>
      </c>
      <c r="D56" s="186">
        <v>186</v>
      </c>
      <c r="E56" s="187" t="s">
        <v>113</v>
      </c>
      <c r="F56" s="186">
        <v>3</v>
      </c>
      <c r="G56" s="85">
        <f t="shared" si="2"/>
        <v>186</v>
      </c>
      <c r="H56" s="13">
        <f t="shared" si="3"/>
        <v>558</v>
      </c>
    </row>
    <row r="57" spans="2:8">
      <c r="B57" s="185" t="s">
        <v>190</v>
      </c>
      <c r="C57" s="186">
        <v>0</v>
      </c>
      <c r="D57" s="186">
        <v>167</v>
      </c>
      <c r="E57" s="187" t="s">
        <v>113</v>
      </c>
      <c r="F57" s="186">
        <v>3</v>
      </c>
      <c r="G57" s="85">
        <f t="shared" si="2"/>
        <v>167</v>
      </c>
      <c r="H57" s="13">
        <f t="shared" si="3"/>
        <v>501</v>
      </c>
    </row>
    <row r="58" spans="2:8">
      <c r="B58" s="185" t="s">
        <v>191</v>
      </c>
      <c r="C58" s="186">
        <v>0</v>
      </c>
      <c r="D58" s="186">
        <v>349</v>
      </c>
      <c r="E58" s="187" t="s">
        <v>113</v>
      </c>
      <c r="F58" s="186">
        <v>3</v>
      </c>
      <c r="G58" s="85">
        <f t="shared" si="2"/>
        <v>349</v>
      </c>
      <c r="H58" s="13">
        <f t="shared" si="3"/>
        <v>1047</v>
      </c>
    </row>
    <row r="59" spans="2:8">
      <c r="B59" s="185" t="s">
        <v>192</v>
      </c>
      <c r="C59" s="186">
        <v>0</v>
      </c>
      <c r="D59" s="186">
        <v>169</v>
      </c>
      <c r="E59" s="187" t="s">
        <v>113</v>
      </c>
      <c r="F59" s="186">
        <v>3</v>
      </c>
      <c r="G59" s="85">
        <f t="shared" si="2"/>
        <v>169</v>
      </c>
      <c r="H59" s="13">
        <f t="shared" si="3"/>
        <v>507</v>
      </c>
    </row>
    <row r="60" spans="2:8">
      <c r="B60" s="185" t="s">
        <v>193</v>
      </c>
      <c r="C60" s="186">
        <v>0</v>
      </c>
      <c r="D60" s="186">
        <v>163</v>
      </c>
      <c r="E60" s="187" t="s">
        <v>113</v>
      </c>
      <c r="F60" s="186">
        <v>3</v>
      </c>
      <c r="G60" s="85">
        <f t="shared" si="2"/>
        <v>163</v>
      </c>
      <c r="H60" s="13">
        <f t="shared" si="3"/>
        <v>489</v>
      </c>
    </row>
    <row r="61" spans="2:8">
      <c r="B61" s="185" t="s">
        <v>194</v>
      </c>
      <c r="C61" s="186">
        <v>0</v>
      </c>
      <c r="D61" s="186">
        <v>158</v>
      </c>
      <c r="E61" s="187" t="s">
        <v>113</v>
      </c>
      <c r="F61" s="186">
        <v>3</v>
      </c>
      <c r="G61" s="85">
        <f t="shared" si="2"/>
        <v>158</v>
      </c>
      <c r="H61" s="13">
        <f t="shared" si="3"/>
        <v>474</v>
      </c>
    </row>
    <row r="62" spans="2:8">
      <c r="B62" s="185" t="s">
        <v>195</v>
      </c>
      <c r="C62" s="186">
        <v>0</v>
      </c>
      <c r="D62" s="186">
        <v>176</v>
      </c>
      <c r="E62" s="187" t="s">
        <v>113</v>
      </c>
      <c r="F62" s="186">
        <v>3</v>
      </c>
      <c r="G62" s="85">
        <f t="shared" si="2"/>
        <v>176</v>
      </c>
      <c r="H62" s="13">
        <f t="shared" si="3"/>
        <v>528</v>
      </c>
    </row>
    <row r="63" spans="2:8">
      <c r="B63" s="185" t="s">
        <v>196</v>
      </c>
      <c r="C63" s="186">
        <v>0</v>
      </c>
      <c r="D63" s="186">
        <v>224</v>
      </c>
      <c r="E63" s="187" t="s">
        <v>113</v>
      </c>
      <c r="F63" s="186">
        <v>3</v>
      </c>
      <c r="G63" s="85">
        <f t="shared" si="2"/>
        <v>224</v>
      </c>
      <c r="H63" s="13">
        <f t="shared" si="3"/>
        <v>672</v>
      </c>
    </row>
    <row r="64" spans="2:8">
      <c r="B64" s="185" t="s">
        <v>197</v>
      </c>
      <c r="C64" s="186">
        <v>0</v>
      </c>
      <c r="D64" s="186">
        <v>85</v>
      </c>
      <c r="E64" s="187" t="s">
        <v>113</v>
      </c>
      <c r="F64" s="186">
        <v>3</v>
      </c>
      <c r="G64" s="85">
        <f t="shared" si="2"/>
        <v>85</v>
      </c>
      <c r="H64" s="13">
        <f t="shared" si="3"/>
        <v>255</v>
      </c>
    </row>
    <row r="65" spans="2:8">
      <c r="B65" s="185" t="s">
        <v>198</v>
      </c>
      <c r="C65" s="186">
        <v>0</v>
      </c>
      <c r="D65" s="186">
        <v>141</v>
      </c>
      <c r="E65" s="187" t="s">
        <v>113</v>
      </c>
      <c r="F65" s="186">
        <v>3</v>
      </c>
      <c r="G65" s="85">
        <f t="shared" si="2"/>
        <v>141</v>
      </c>
      <c r="H65" s="13">
        <f t="shared" si="3"/>
        <v>423</v>
      </c>
    </row>
    <row r="66" spans="2:8">
      <c r="B66" s="185" t="s">
        <v>199</v>
      </c>
      <c r="C66" s="186">
        <v>0</v>
      </c>
      <c r="D66" s="186">
        <v>189</v>
      </c>
      <c r="E66" s="187" t="s">
        <v>113</v>
      </c>
      <c r="F66" s="186">
        <v>3</v>
      </c>
      <c r="G66" s="85">
        <f t="shared" si="2"/>
        <v>189</v>
      </c>
      <c r="H66" s="13">
        <f t="shared" si="3"/>
        <v>567</v>
      </c>
    </row>
    <row r="67" spans="2:8">
      <c r="B67" s="185" t="s">
        <v>200</v>
      </c>
      <c r="C67" s="186">
        <v>0</v>
      </c>
      <c r="D67" s="186">
        <v>250</v>
      </c>
      <c r="E67" s="187" t="s">
        <v>113</v>
      </c>
      <c r="F67" s="186">
        <v>3</v>
      </c>
      <c r="G67" s="85">
        <f t="shared" si="2"/>
        <v>250</v>
      </c>
      <c r="H67" s="13">
        <f t="shared" si="3"/>
        <v>750</v>
      </c>
    </row>
    <row r="68" spans="2:8">
      <c r="B68" s="185" t="s">
        <v>201</v>
      </c>
      <c r="C68" s="186">
        <v>0</v>
      </c>
      <c r="D68" s="186">
        <v>277</v>
      </c>
      <c r="E68" s="187" t="s">
        <v>113</v>
      </c>
      <c r="F68" s="186">
        <v>3</v>
      </c>
      <c r="G68" s="85">
        <f t="shared" si="2"/>
        <v>277</v>
      </c>
      <c r="H68" s="13">
        <f t="shared" si="3"/>
        <v>831</v>
      </c>
    </row>
    <row r="69" spans="2:8">
      <c r="B69" s="185" t="s">
        <v>202</v>
      </c>
      <c r="C69" s="186">
        <v>0</v>
      </c>
      <c r="D69" s="186">
        <v>373</v>
      </c>
      <c r="E69" s="187" t="s">
        <v>113</v>
      </c>
      <c r="F69" s="186">
        <v>3</v>
      </c>
      <c r="G69" s="85">
        <f t="shared" si="2"/>
        <v>373</v>
      </c>
      <c r="H69" s="13">
        <f t="shared" si="3"/>
        <v>1119</v>
      </c>
    </row>
    <row r="70" spans="2:8">
      <c r="B70" s="185" t="s">
        <v>203</v>
      </c>
      <c r="C70" s="186">
        <v>0</v>
      </c>
      <c r="D70" s="186">
        <v>227</v>
      </c>
      <c r="E70" s="187" t="s">
        <v>113</v>
      </c>
      <c r="F70" s="186">
        <v>3</v>
      </c>
      <c r="G70" s="85">
        <f t="shared" si="2"/>
        <v>227</v>
      </c>
      <c r="H70" s="13">
        <f t="shared" si="3"/>
        <v>681</v>
      </c>
    </row>
    <row r="71" spans="2:8">
      <c r="B71" s="185" t="s">
        <v>204</v>
      </c>
      <c r="C71" s="186">
        <v>0</v>
      </c>
      <c r="D71" s="186">
        <v>308</v>
      </c>
      <c r="E71" s="187" t="s">
        <v>113</v>
      </c>
      <c r="F71" s="186">
        <v>3</v>
      </c>
      <c r="G71" s="85">
        <f t="shared" si="2"/>
        <v>308</v>
      </c>
      <c r="H71" s="13">
        <f t="shared" si="3"/>
        <v>924</v>
      </c>
    </row>
    <row r="72" spans="2:8">
      <c r="B72" s="185" t="s">
        <v>205</v>
      </c>
      <c r="C72" s="186">
        <v>0</v>
      </c>
      <c r="D72" s="186">
        <v>237</v>
      </c>
      <c r="E72" s="187" t="s">
        <v>113</v>
      </c>
      <c r="F72" s="186">
        <v>3</v>
      </c>
      <c r="G72" s="85">
        <f t="shared" si="2"/>
        <v>237</v>
      </c>
      <c r="H72" s="13">
        <f t="shared" si="3"/>
        <v>711</v>
      </c>
    </row>
    <row r="73" spans="2:8">
      <c r="B73" s="185" t="s">
        <v>206</v>
      </c>
      <c r="C73" s="186">
        <v>0</v>
      </c>
      <c r="D73" s="186">
        <v>785</v>
      </c>
      <c r="E73" s="187" t="s">
        <v>175</v>
      </c>
      <c r="F73" s="186">
        <v>3</v>
      </c>
      <c r="G73" s="85">
        <f t="shared" si="2"/>
        <v>785</v>
      </c>
      <c r="H73" s="13">
        <f t="shared" si="3"/>
        <v>2355</v>
      </c>
    </row>
    <row r="74" spans="2:8">
      <c r="B74" s="185" t="s">
        <v>207</v>
      </c>
      <c r="C74" s="186">
        <v>0</v>
      </c>
      <c r="D74" s="186">
        <v>754</v>
      </c>
      <c r="E74" s="187" t="s">
        <v>175</v>
      </c>
      <c r="F74" s="186">
        <v>5</v>
      </c>
      <c r="G74" s="85">
        <f t="shared" si="2"/>
        <v>754</v>
      </c>
      <c r="H74" s="13">
        <f t="shared" si="3"/>
        <v>3770</v>
      </c>
    </row>
    <row r="75" spans="2:8">
      <c r="B75" s="185" t="s">
        <v>208</v>
      </c>
      <c r="C75" s="186">
        <v>0</v>
      </c>
      <c r="D75" s="186">
        <v>396</v>
      </c>
      <c r="E75" s="187" t="s">
        <v>175</v>
      </c>
      <c r="F75" s="186">
        <v>5</v>
      </c>
      <c r="G75" s="85">
        <f t="shared" si="2"/>
        <v>396</v>
      </c>
      <c r="H75" s="13">
        <f t="shared" si="3"/>
        <v>1980</v>
      </c>
    </row>
    <row r="76" spans="2:8">
      <c r="B76" s="185" t="s">
        <v>209</v>
      </c>
      <c r="C76" s="186">
        <v>0</v>
      </c>
      <c r="D76" s="186">
        <v>777</v>
      </c>
      <c r="E76" s="187" t="s">
        <v>175</v>
      </c>
      <c r="F76" s="186">
        <v>5</v>
      </c>
      <c r="G76" s="85">
        <f t="shared" si="2"/>
        <v>777</v>
      </c>
      <c r="H76" s="13">
        <f t="shared" si="3"/>
        <v>3885</v>
      </c>
    </row>
    <row r="77" spans="2:8">
      <c r="B77" s="185" t="s">
        <v>210</v>
      </c>
      <c r="C77" s="186">
        <v>0</v>
      </c>
      <c r="D77" s="186">
        <v>64</v>
      </c>
      <c r="E77" s="187" t="s">
        <v>175</v>
      </c>
      <c r="F77" s="186">
        <v>3</v>
      </c>
      <c r="G77" s="85">
        <f t="shared" si="2"/>
        <v>64</v>
      </c>
      <c r="H77" s="13">
        <f t="shared" si="3"/>
        <v>192</v>
      </c>
    </row>
    <row r="78" spans="2:8">
      <c r="B78" s="185" t="s">
        <v>211</v>
      </c>
      <c r="C78" s="186">
        <v>0</v>
      </c>
      <c r="D78" s="186">
        <v>365</v>
      </c>
      <c r="E78" s="187" t="s">
        <v>113</v>
      </c>
      <c r="F78" s="186">
        <v>4.5</v>
      </c>
      <c r="G78" s="85">
        <f t="shared" si="2"/>
        <v>365</v>
      </c>
      <c r="H78" s="13">
        <f t="shared" si="3"/>
        <v>1642.5</v>
      </c>
    </row>
    <row r="79" spans="2:8">
      <c r="B79" s="185" t="s">
        <v>212</v>
      </c>
      <c r="C79" s="186">
        <v>0</v>
      </c>
      <c r="D79" s="186">
        <v>77</v>
      </c>
      <c r="E79" s="187" t="s">
        <v>113</v>
      </c>
      <c r="F79" s="186">
        <v>5</v>
      </c>
      <c r="G79" s="85">
        <f t="shared" si="2"/>
        <v>77</v>
      </c>
      <c r="H79" s="13">
        <f t="shared" si="3"/>
        <v>385</v>
      </c>
    </row>
    <row r="80" spans="2:8">
      <c r="B80" s="185" t="s">
        <v>213</v>
      </c>
      <c r="C80" s="186">
        <v>0</v>
      </c>
      <c r="D80" s="186">
        <v>129</v>
      </c>
      <c r="E80" s="187" t="s">
        <v>113</v>
      </c>
      <c r="F80" s="186">
        <v>4</v>
      </c>
      <c r="G80" s="85">
        <f t="shared" si="2"/>
        <v>129</v>
      </c>
      <c r="H80" s="13">
        <f t="shared" si="3"/>
        <v>516</v>
      </c>
    </row>
    <row r="81" spans="2:8">
      <c r="B81" s="185" t="s">
        <v>214</v>
      </c>
      <c r="C81" s="186">
        <v>0</v>
      </c>
      <c r="D81" s="186">
        <v>109</v>
      </c>
      <c r="E81" s="187" t="s">
        <v>113</v>
      </c>
      <c r="F81" s="186">
        <v>3.5</v>
      </c>
      <c r="G81" s="85">
        <f t="shared" si="2"/>
        <v>109</v>
      </c>
      <c r="H81" s="13">
        <f t="shared" si="3"/>
        <v>381.5</v>
      </c>
    </row>
    <row r="82" spans="2:8">
      <c r="B82" s="185" t="s">
        <v>215</v>
      </c>
      <c r="C82" s="186">
        <v>6043</v>
      </c>
      <c r="D82" s="186">
        <v>6240</v>
      </c>
      <c r="E82" s="187" t="s">
        <v>113</v>
      </c>
      <c r="F82" s="186">
        <v>5</v>
      </c>
      <c r="G82" s="85">
        <f t="shared" si="2"/>
        <v>197</v>
      </c>
      <c r="H82" s="13">
        <f t="shared" si="3"/>
        <v>985</v>
      </c>
    </row>
    <row r="83" spans="2:8">
      <c r="B83" s="185" t="s">
        <v>216</v>
      </c>
      <c r="C83" s="186">
        <v>0</v>
      </c>
      <c r="D83" s="186">
        <v>2191</v>
      </c>
      <c r="E83" s="187" t="s">
        <v>113</v>
      </c>
      <c r="F83" s="186">
        <v>4.5</v>
      </c>
      <c r="G83" s="85">
        <f t="shared" si="2"/>
        <v>2191</v>
      </c>
      <c r="H83" s="13">
        <f t="shared" si="3"/>
        <v>9859.5</v>
      </c>
    </row>
    <row r="84" spans="2:8">
      <c r="B84" s="185" t="s">
        <v>217</v>
      </c>
      <c r="C84" s="186">
        <v>1724</v>
      </c>
      <c r="D84" s="186">
        <v>2438</v>
      </c>
      <c r="E84" s="187" t="s">
        <v>113</v>
      </c>
      <c r="F84" s="186">
        <v>4</v>
      </c>
      <c r="G84" s="85">
        <f t="shared" si="2"/>
        <v>714</v>
      </c>
      <c r="H84" s="13">
        <f t="shared" si="3"/>
        <v>2856</v>
      </c>
    </row>
    <row r="85" spans="2:8">
      <c r="B85" s="185" t="s">
        <v>218</v>
      </c>
      <c r="C85" s="186">
        <v>1632</v>
      </c>
      <c r="D85" s="186">
        <v>2803</v>
      </c>
      <c r="E85" s="187" t="s">
        <v>175</v>
      </c>
      <c r="F85" s="186">
        <v>3</v>
      </c>
      <c r="G85" s="85">
        <f t="shared" si="2"/>
        <v>1171</v>
      </c>
      <c r="H85" s="13">
        <f t="shared" si="3"/>
        <v>3513</v>
      </c>
    </row>
    <row r="86" spans="2:8">
      <c r="B86" s="185" t="s">
        <v>219</v>
      </c>
      <c r="C86" s="186">
        <v>1290</v>
      </c>
      <c r="D86" s="186">
        <v>3175</v>
      </c>
      <c r="E86" s="187" t="s">
        <v>113</v>
      </c>
      <c r="F86" s="186">
        <v>3</v>
      </c>
      <c r="G86" s="85">
        <f t="shared" si="2"/>
        <v>1885</v>
      </c>
      <c r="H86" s="13">
        <f t="shared" si="3"/>
        <v>5655</v>
      </c>
    </row>
    <row r="87" spans="2:8">
      <c r="B87" s="185" t="s">
        <v>220</v>
      </c>
      <c r="C87" s="186">
        <v>1127</v>
      </c>
      <c r="D87" s="186">
        <v>1221</v>
      </c>
      <c r="E87" s="187" t="s">
        <v>175</v>
      </c>
      <c r="F87" s="186">
        <v>3.5</v>
      </c>
      <c r="G87" s="85">
        <f t="shared" si="2"/>
        <v>94</v>
      </c>
      <c r="H87" s="13">
        <f t="shared" si="3"/>
        <v>329</v>
      </c>
    </row>
    <row r="88" spans="2:8">
      <c r="B88" s="185" t="s">
        <v>221</v>
      </c>
      <c r="C88" s="186">
        <v>1190</v>
      </c>
      <c r="D88" s="186">
        <v>1687</v>
      </c>
      <c r="E88" s="187" t="s">
        <v>114</v>
      </c>
      <c r="F88" s="186">
        <v>2.5</v>
      </c>
      <c r="G88" s="85">
        <f t="shared" si="2"/>
        <v>497</v>
      </c>
      <c r="H88" s="13">
        <f t="shared" si="3"/>
        <v>1242.5</v>
      </c>
    </row>
    <row r="89" spans="2:8">
      <c r="B89" s="185" t="s">
        <v>222</v>
      </c>
      <c r="C89" s="186">
        <v>0</v>
      </c>
      <c r="D89" s="186">
        <v>901</v>
      </c>
      <c r="E89" s="187" t="s">
        <v>114</v>
      </c>
      <c r="F89" s="186">
        <v>2.5</v>
      </c>
      <c r="G89" s="85">
        <f t="shared" si="2"/>
        <v>901</v>
      </c>
      <c r="H89" s="13">
        <f t="shared" si="3"/>
        <v>2252.5</v>
      </c>
    </row>
    <row r="90" spans="2:8">
      <c r="B90" s="185" t="s">
        <v>223</v>
      </c>
      <c r="C90" s="186">
        <v>0</v>
      </c>
      <c r="D90" s="186">
        <v>310</v>
      </c>
      <c r="E90" s="187" t="s">
        <v>175</v>
      </c>
      <c r="F90" s="186">
        <v>3</v>
      </c>
      <c r="G90" s="85">
        <f t="shared" si="2"/>
        <v>310</v>
      </c>
      <c r="H90" s="13">
        <f t="shared" si="3"/>
        <v>930</v>
      </c>
    </row>
    <row r="91" spans="2:8">
      <c r="B91" s="185" t="s">
        <v>224</v>
      </c>
      <c r="C91" s="186">
        <v>0</v>
      </c>
      <c r="D91" s="186">
        <v>116</v>
      </c>
      <c r="E91" s="187" t="s">
        <v>175</v>
      </c>
      <c r="F91" s="186">
        <v>3</v>
      </c>
      <c r="G91" s="85">
        <f t="shared" si="2"/>
        <v>116</v>
      </c>
      <c r="H91" s="13">
        <f t="shared" si="3"/>
        <v>348</v>
      </c>
    </row>
    <row r="92" spans="2:8">
      <c r="B92" s="185" t="s">
        <v>225</v>
      </c>
      <c r="C92" s="186">
        <v>0</v>
      </c>
      <c r="D92" s="186">
        <v>207</v>
      </c>
      <c r="E92" s="187" t="s">
        <v>175</v>
      </c>
      <c r="F92" s="186">
        <v>3</v>
      </c>
      <c r="G92" s="85">
        <f t="shared" si="2"/>
        <v>207</v>
      </c>
      <c r="H92" s="13">
        <f t="shared" si="3"/>
        <v>621</v>
      </c>
    </row>
    <row r="93" spans="2:8">
      <c r="B93" s="185" t="s">
        <v>226</v>
      </c>
      <c r="C93" s="186">
        <v>0</v>
      </c>
      <c r="D93" s="186">
        <v>172</v>
      </c>
      <c r="E93" s="187" t="s">
        <v>114</v>
      </c>
      <c r="F93" s="186">
        <v>5</v>
      </c>
      <c r="G93" s="85">
        <f t="shared" si="2"/>
        <v>172</v>
      </c>
      <c r="H93" s="13">
        <f t="shared" si="3"/>
        <v>860</v>
      </c>
    </row>
    <row r="94" spans="2:8">
      <c r="B94" s="185" t="s">
        <v>227</v>
      </c>
      <c r="C94" s="186">
        <v>0</v>
      </c>
      <c r="D94" s="186">
        <v>605</v>
      </c>
      <c r="E94" s="187" t="s">
        <v>114</v>
      </c>
      <c r="F94" s="186">
        <v>3.5</v>
      </c>
      <c r="G94" s="85">
        <f t="shared" si="2"/>
        <v>605</v>
      </c>
      <c r="H94" s="13">
        <f t="shared" si="3"/>
        <v>2117.5</v>
      </c>
    </row>
    <row r="95" spans="2:8">
      <c r="B95" s="185" t="s">
        <v>228</v>
      </c>
      <c r="C95" s="186">
        <v>0</v>
      </c>
      <c r="D95" s="186">
        <v>104</v>
      </c>
      <c r="E95" s="187" t="s">
        <v>175</v>
      </c>
      <c r="F95" s="186">
        <v>3</v>
      </c>
      <c r="G95" s="85">
        <f t="shared" si="2"/>
        <v>104</v>
      </c>
      <c r="H95" s="13">
        <f t="shared" si="3"/>
        <v>312</v>
      </c>
    </row>
    <row r="96" spans="2:8">
      <c r="B96" s="185" t="s">
        <v>228</v>
      </c>
      <c r="C96" s="186">
        <v>104</v>
      </c>
      <c r="D96" s="186">
        <v>576</v>
      </c>
      <c r="E96" s="187" t="s">
        <v>114</v>
      </c>
      <c r="F96" s="186">
        <v>4</v>
      </c>
      <c r="G96" s="85">
        <f t="shared" si="2"/>
        <v>472</v>
      </c>
      <c r="H96" s="13">
        <f t="shared" si="3"/>
        <v>1888</v>
      </c>
    </row>
    <row r="97" spans="2:8">
      <c r="B97" s="185" t="s">
        <v>229</v>
      </c>
      <c r="C97" s="186">
        <v>0</v>
      </c>
      <c r="D97" s="186">
        <v>109</v>
      </c>
      <c r="E97" s="187" t="s">
        <v>175</v>
      </c>
      <c r="F97" s="186">
        <v>3</v>
      </c>
      <c r="G97" s="85">
        <f t="shared" si="2"/>
        <v>109</v>
      </c>
      <c r="H97" s="13">
        <f t="shared" si="3"/>
        <v>327</v>
      </c>
    </row>
    <row r="98" spans="2:8">
      <c r="B98" s="185" t="s">
        <v>229</v>
      </c>
      <c r="C98" s="186">
        <v>109</v>
      </c>
      <c r="D98" s="186">
        <v>272</v>
      </c>
      <c r="E98" s="187" t="s">
        <v>114</v>
      </c>
      <c r="F98" s="186">
        <v>3</v>
      </c>
      <c r="G98" s="85">
        <f t="shared" si="2"/>
        <v>163</v>
      </c>
      <c r="H98" s="13">
        <f t="shared" si="3"/>
        <v>489</v>
      </c>
    </row>
    <row r="99" spans="2:8">
      <c r="B99" s="185" t="s">
        <v>230</v>
      </c>
      <c r="C99" s="186">
        <v>0</v>
      </c>
      <c r="D99" s="186">
        <v>482</v>
      </c>
      <c r="E99" s="187" t="s">
        <v>175</v>
      </c>
      <c r="F99" s="186">
        <v>3.5</v>
      </c>
      <c r="G99" s="85">
        <f t="shared" si="2"/>
        <v>482</v>
      </c>
      <c r="H99" s="13">
        <f t="shared" si="3"/>
        <v>1687</v>
      </c>
    </row>
    <row r="100" spans="2:8">
      <c r="B100" s="185" t="s">
        <v>231</v>
      </c>
      <c r="C100" s="186">
        <v>0</v>
      </c>
      <c r="D100" s="186">
        <v>874</v>
      </c>
      <c r="E100" s="187" t="s">
        <v>175</v>
      </c>
      <c r="F100" s="186">
        <v>3</v>
      </c>
      <c r="G100" s="85">
        <f t="shared" ref="G100:G163" si="4">D100-C100</f>
        <v>874</v>
      </c>
      <c r="H100" s="13">
        <f t="shared" ref="H100:H163" si="5">G100*F100</f>
        <v>2622</v>
      </c>
    </row>
    <row r="101" spans="2:8">
      <c r="B101" s="185" t="s">
        <v>232</v>
      </c>
      <c r="C101" s="186">
        <v>0</v>
      </c>
      <c r="D101" s="186">
        <v>529</v>
      </c>
      <c r="E101" s="187" t="s">
        <v>113</v>
      </c>
      <c r="F101" s="186">
        <v>3</v>
      </c>
      <c r="G101" s="85">
        <f t="shared" si="4"/>
        <v>529</v>
      </c>
      <c r="H101" s="13">
        <f t="shared" si="5"/>
        <v>1587</v>
      </c>
    </row>
    <row r="102" spans="2:8">
      <c r="B102" s="185" t="s">
        <v>232</v>
      </c>
      <c r="C102" s="186">
        <v>529</v>
      </c>
      <c r="D102" s="186">
        <v>662</v>
      </c>
      <c r="E102" s="187" t="s">
        <v>114</v>
      </c>
      <c r="F102" s="186">
        <v>3</v>
      </c>
      <c r="G102" s="85">
        <f t="shared" si="4"/>
        <v>133</v>
      </c>
      <c r="H102" s="13">
        <f t="shared" si="5"/>
        <v>399</v>
      </c>
    </row>
    <row r="103" spans="2:8">
      <c r="B103" s="185" t="s">
        <v>233</v>
      </c>
      <c r="C103" s="186">
        <v>0</v>
      </c>
      <c r="D103" s="186">
        <v>195</v>
      </c>
      <c r="E103" s="187" t="s">
        <v>175</v>
      </c>
      <c r="F103" s="186">
        <v>3</v>
      </c>
      <c r="G103" s="85">
        <f t="shared" si="4"/>
        <v>195</v>
      </c>
      <c r="H103" s="13">
        <f t="shared" si="5"/>
        <v>585</v>
      </c>
    </row>
    <row r="104" spans="2:8">
      <c r="B104" s="185" t="s">
        <v>233</v>
      </c>
      <c r="C104" s="186">
        <v>195</v>
      </c>
      <c r="D104" s="186">
        <v>368</v>
      </c>
      <c r="E104" s="187" t="s">
        <v>114</v>
      </c>
      <c r="F104" s="186">
        <v>3</v>
      </c>
      <c r="G104" s="85">
        <f t="shared" si="4"/>
        <v>173</v>
      </c>
      <c r="H104" s="13">
        <f t="shared" si="5"/>
        <v>519</v>
      </c>
    </row>
    <row r="105" spans="2:8">
      <c r="B105" s="185" t="s">
        <v>234</v>
      </c>
      <c r="C105" s="186">
        <v>0</v>
      </c>
      <c r="D105" s="186">
        <v>182</v>
      </c>
      <c r="E105" s="187" t="s">
        <v>175</v>
      </c>
      <c r="F105" s="186">
        <v>3</v>
      </c>
      <c r="G105" s="85">
        <f t="shared" si="4"/>
        <v>182</v>
      </c>
      <c r="H105" s="13">
        <f t="shared" si="5"/>
        <v>546</v>
      </c>
    </row>
    <row r="106" spans="2:8">
      <c r="B106" s="185" t="s">
        <v>234</v>
      </c>
      <c r="C106" s="186">
        <v>182</v>
      </c>
      <c r="D106" s="186">
        <v>649</v>
      </c>
      <c r="E106" s="187" t="s">
        <v>114</v>
      </c>
      <c r="F106" s="186">
        <v>2.5</v>
      </c>
      <c r="G106" s="85">
        <f t="shared" si="4"/>
        <v>467</v>
      </c>
      <c r="H106" s="13">
        <f t="shared" si="5"/>
        <v>1167.5</v>
      </c>
    </row>
    <row r="107" spans="2:8">
      <c r="B107" s="185" t="s">
        <v>235</v>
      </c>
      <c r="C107" s="186">
        <v>0</v>
      </c>
      <c r="D107" s="186">
        <v>86</v>
      </c>
      <c r="E107" s="187" t="s">
        <v>175</v>
      </c>
      <c r="F107" s="186">
        <v>2.5</v>
      </c>
      <c r="G107" s="85">
        <f t="shared" si="4"/>
        <v>86</v>
      </c>
      <c r="H107" s="13">
        <f t="shared" si="5"/>
        <v>215</v>
      </c>
    </row>
    <row r="108" spans="2:8">
      <c r="B108" s="185" t="s">
        <v>235</v>
      </c>
      <c r="C108" s="186">
        <v>86</v>
      </c>
      <c r="D108" s="186">
        <v>379</v>
      </c>
      <c r="E108" s="187" t="s">
        <v>114</v>
      </c>
      <c r="F108" s="186">
        <v>2.5</v>
      </c>
      <c r="G108" s="85">
        <f t="shared" si="4"/>
        <v>293</v>
      </c>
      <c r="H108" s="13">
        <f t="shared" si="5"/>
        <v>732.5</v>
      </c>
    </row>
    <row r="109" spans="2:8">
      <c r="B109" s="185" t="s">
        <v>236</v>
      </c>
      <c r="C109" s="186">
        <v>0</v>
      </c>
      <c r="D109" s="186">
        <v>292</v>
      </c>
      <c r="E109" s="187" t="s">
        <v>114</v>
      </c>
      <c r="F109" s="186">
        <v>2.5</v>
      </c>
      <c r="G109" s="85">
        <f t="shared" si="4"/>
        <v>292</v>
      </c>
      <c r="H109" s="13">
        <f t="shared" si="5"/>
        <v>730</v>
      </c>
    </row>
    <row r="110" spans="2:8">
      <c r="B110" s="185" t="s">
        <v>236</v>
      </c>
      <c r="C110" s="186">
        <v>292</v>
      </c>
      <c r="D110" s="186">
        <v>746</v>
      </c>
      <c r="E110" s="187" t="s">
        <v>175</v>
      </c>
      <c r="F110" s="186">
        <v>3</v>
      </c>
      <c r="G110" s="85">
        <f t="shared" si="4"/>
        <v>454</v>
      </c>
      <c r="H110" s="13">
        <f t="shared" si="5"/>
        <v>1362</v>
      </c>
    </row>
    <row r="111" spans="2:8">
      <c r="B111" s="185" t="s">
        <v>237</v>
      </c>
      <c r="C111" s="186">
        <v>0</v>
      </c>
      <c r="D111" s="186">
        <v>176</v>
      </c>
      <c r="E111" s="187" t="s">
        <v>175</v>
      </c>
      <c r="F111" s="186">
        <v>3</v>
      </c>
      <c r="G111" s="85">
        <f t="shared" si="4"/>
        <v>176</v>
      </c>
      <c r="H111" s="13">
        <f t="shared" si="5"/>
        <v>528</v>
      </c>
    </row>
    <row r="112" spans="2:8">
      <c r="B112" s="185" t="s">
        <v>237</v>
      </c>
      <c r="C112" s="186">
        <v>176</v>
      </c>
      <c r="D112" s="186">
        <v>1786</v>
      </c>
      <c r="E112" s="187" t="s">
        <v>114</v>
      </c>
      <c r="F112" s="186">
        <v>3</v>
      </c>
      <c r="G112" s="85">
        <f t="shared" si="4"/>
        <v>1610</v>
      </c>
      <c r="H112" s="13">
        <f t="shared" si="5"/>
        <v>4830</v>
      </c>
    </row>
    <row r="113" spans="2:8">
      <c r="B113" s="185" t="s">
        <v>238</v>
      </c>
      <c r="C113" s="186">
        <v>0</v>
      </c>
      <c r="D113" s="186">
        <v>355</v>
      </c>
      <c r="E113" s="187" t="s">
        <v>114</v>
      </c>
      <c r="F113" s="186">
        <v>2.5</v>
      </c>
      <c r="G113" s="85">
        <f t="shared" si="4"/>
        <v>355</v>
      </c>
      <c r="H113" s="13">
        <f t="shared" si="5"/>
        <v>887.5</v>
      </c>
    </row>
    <row r="114" spans="2:8">
      <c r="B114" s="185" t="s">
        <v>239</v>
      </c>
      <c r="C114" s="186">
        <v>0</v>
      </c>
      <c r="D114" s="186">
        <v>206</v>
      </c>
      <c r="E114" s="187" t="s">
        <v>175</v>
      </c>
      <c r="F114" s="186">
        <v>3</v>
      </c>
      <c r="G114" s="85">
        <f t="shared" si="4"/>
        <v>206</v>
      </c>
      <c r="H114" s="13">
        <f t="shared" si="5"/>
        <v>618</v>
      </c>
    </row>
    <row r="115" spans="2:8">
      <c r="B115" s="185" t="s">
        <v>239</v>
      </c>
      <c r="C115" s="186">
        <v>206</v>
      </c>
      <c r="D115" s="186">
        <v>623</v>
      </c>
      <c r="E115" s="187" t="s">
        <v>175</v>
      </c>
      <c r="F115" s="186">
        <v>2.5</v>
      </c>
      <c r="G115" s="85">
        <f t="shared" si="4"/>
        <v>417</v>
      </c>
      <c r="H115" s="13">
        <f t="shared" si="5"/>
        <v>1042.5</v>
      </c>
    </row>
    <row r="116" spans="2:8">
      <c r="B116" s="185" t="s">
        <v>240</v>
      </c>
      <c r="C116" s="186">
        <v>0</v>
      </c>
      <c r="D116" s="186">
        <v>493</v>
      </c>
      <c r="E116" s="187" t="s">
        <v>114</v>
      </c>
      <c r="F116" s="186">
        <v>3</v>
      </c>
      <c r="G116" s="85">
        <f t="shared" si="4"/>
        <v>493</v>
      </c>
      <c r="H116" s="13">
        <f t="shared" si="5"/>
        <v>1479</v>
      </c>
    </row>
    <row r="117" spans="2:8">
      <c r="B117" s="185" t="s">
        <v>241</v>
      </c>
      <c r="C117" s="186">
        <v>0</v>
      </c>
      <c r="D117" s="186">
        <v>162</v>
      </c>
      <c r="E117" s="187" t="s">
        <v>114</v>
      </c>
      <c r="F117" s="186">
        <v>2.5</v>
      </c>
      <c r="G117" s="85">
        <f t="shared" si="4"/>
        <v>162</v>
      </c>
      <c r="H117" s="13">
        <f t="shared" si="5"/>
        <v>405</v>
      </c>
    </row>
    <row r="118" spans="2:8">
      <c r="B118" s="185" t="s">
        <v>242</v>
      </c>
      <c r="C118" s="186">
        <v>0</v>
      </c>
      <c r="D118" s="186">
        <v>30</v>
      </c>
      <c r="E118" s="187" t="s">
        <v>175</v>
      </c>
      <c r="F118" s="186">
        <v>3</v>
      </c>
      <c r="G118" s="85">
        <f t="shared" si="4"/>
        <v>30</v>
      </c>
      <c r="H118" s="13">
        <f t="shared" si="5"/>
        <v>90</v>
      </c>
    </row>
    <row r="119" spans="2:8">
      <c r="B119" s="185" t="s">
        <v>242</v>
      </c>
      <c r="C119" s="186">
        <v>30</v>
      </c>
      <c r="D119" s="186">
        <v>1396</v>
      </c>
      <c r="E119" s="187" t="s">
        <v>114</v>
      </c>
      <c r="F119" s="186">
        <v>3</v>
      </c>
      <c r="G119" s="85">
        <f t="shared" si="4"/>
        <v>1366</v>
      </c>
      <c r="H119" s="13">
        <f t="shared" si="5"/>
        <v>4098</v>
      </c>
    </row>
    <row r="120" spans="2:8">
      <c r="B120" s="185" t="s">
        <v>243</v>
      </c>
      <c r="C120" s="186">
        <v>0</v>
      </c>
      <c r="D120" s="186">
        <v>1125</v>
      </c>
      <c r="E120" s="187" t="s">
        <v>175</v>
      </c>
      <c r="F120" s="186">
        <v>4</v>
      </c>
      <c r="G120" s="85">
        <f t="shared" si="4"/>
        <v>1125</v>
      </c>
      <c r="H120" s="13">
        <f t="shared" si="5"/>
        <v>4500</v>
      </c>
    </row>
    <row r="121" spans="2:8">
      <c r="B121" s="185" t="s">
        <v>244</v>
      </c>
      <c r="C121" s="186">
        <v>0</v>
      </c>
      <c r="D121" s="186">
        <v>293</v>
      </c>
      <c r="E121" s="187" t="s">
        <v>175</v>
      </c>
      <c r="F121" s="186">
        <v>3.5</v>
      </c>
      <c r="G121" s="85">
        <f t="shared" si="4"/>
        <v>293</v>
      </c>
      <c r="H121" s="13">
        <f t="shared" si="5"/>
        <v>1025.5</v>
      </c>
    </row>
    <row r="122" spans="2:8">
      <c r="B122" s="185" t="s">
        <v>244</v>
      </c>
      <c r="C122" s="186">
        <v>293</v>
      </c>
      <c r="D122" s="186">
        <v>756</v>
      </c>
      <c r="E122" s="187" t="s">
        <v>114</v>
      </c>
      <c r="F122" s="186">
        <v>3</v>
      </c>
      <c r="G122" s="85">
        <f t="shared" si="4"/>
        <v>463</v>
      </c>
      <c r="H122" s="13">
        <f t="shared" si="5"/>
        <v>1389</v>
      </c>
    </row>
    <row r="123" spans="2:8">
      <c r="B123" s="185" t="s">
        <v>244</v>
      </c>
      <c r="C123" s="186">
        <v>756</v>
      </c>
      <c r="D123" s="186">
        <v>1925</v>
      </c>
      <c r="E123" s="187" t="s">
        <v>175</v>
      </c>
      <c r="F123" s="186">
        <v>3</v>
      </c>
      <c r="G123" s="85">
        <f t="shared" si="4"/>
        <v>1169</v>
      </c>
      <c r="H123" s="13">
        <f t="shared" si="5"/>
        <v>3507</v>
      </c>
    </row>
    <row r="124" spans="2:8">
      <c r="B124" s="185" t="s">
        <v>245</v>
      </c>
      <c r="C124" s="186">
        <v>0</v>
      </c>
      <c r="D124" s="186">
        <v>248</v>
      </c>
      <c r="E124" s="187" t="s">
        <v>114</v>
      </c>
      <c r="F124" s="186">
        <v>3</v>
      </c>
      <c r="G124" s="85">
        <f t="shared" si="4"/>
        <v>248</v>
      </c>
      <c r="H124" s="13">
        <f t="shared" si="5"/>
        <v>744</v>
      </c>
    </row>
    <row r="125" spans="2:8">
      <c r="B125" s="185" t="s">
        <v>246</v>
      </c>
      <c r="C125" s="186">
        <v>0</v>
      </c>
      <c r="D125" s="186">
        <v>1319</v>
      </c>
      <c r="E125" s="187" t="s">
        <v>114</v>
      </c>
      <c r="F125" s="186">
        <v>3</v>
      </c>
      <c r="G125" s="85">
        <f t="shared" si="4"/>
        <v>1319</v>
      </c>
      <c r="H125" s="13">
        <f t="shared" si="5"/>
        <v>3957</v>
      </c>
    </row>
    <row r="126" spans="2:8">
      <c r="B126" s="185" t="s">
        <v>247</v>
      </c>
      <c r="C126" s="186">
        <v>0</v>
      </c>
      <c r="D126" s="186">
        <v>1181</v>
      </c>
      <c r="E126" s="187" t="s">
        <v>114</v>
      </c>
      <c r="F126" s="186">
        <v>3</v>
      </c>
      <c r="G126" s="85">
        <f t="shared" si="4"/>
        <v>1181</v>
      </c>
      <c r="H126" s="13">
        <f t="shared" si="5"/>
        <v>3543</v>
      </c>
    </row>
    <row r="127" spans="2:8">
      <c r="B127" s="185" t="s">
        <v>248</v>
      </c>
      <c r="C127" s="186">
        <v>0</v>
      </c>
      <c r="D127" s="186">
        <v>638</v>
      </c>
      <c r="E127" s="187" t="s">
        <v>114</v>
      </c>
      <c r="F127" s="186">
        <v>2.5</v>
      </c>
      <c r="G127" s="85">
        <f t="shared" si="4"/>
        <v>638</v>
      </c>
      <c r="H127" s="13">
        <f t="shared" si="5"/>
        <v>1595</v>
      </c>
    </row>
    <row r="128" spans="2:8">
      <c r="B128" s="185" t="s">
        <v>249</v>
      </c>
      <c r="C128" s="186">
        <v>0</v>
      </c>
      <c r="D128" s="186">
        <v>1205</v>
      </c>
      <c r="E128" s="187" t="s">
        <v>175</v>
      </c>
      <c r="F128" s="186">
        <v>3</v>
      </c>
      <c r="G128" s="85">
        <f t="shared" si="4"/>
        <v>1205</v>
      </c>
      <c r="H128" s="13">
        <f t="shared" si="5"/>
        <v>3615</v>
      </c>
    </row>
    <row r="129" spans="2:8">
      <c r="B129" s="185" t="s">
        <v>249</v>
      </c>
      <c r="C129" s="186">
        <v>1205</v>
      </c>
      <c r="D129" s="186">
        <v>2584</v>
      </c>
      <c r="E129" s="187" t="s">
        <v>114</v>
      </c>
      <c r="F129" s="186">
        <v>3</v>
      </c>
      <c r="G129" s="85">
        <f t="shared" si="4"/>
        <v>1379</v>
      </c>
      <c r="H129" s="13">
        <f t="shared" si="5"/>
        <v>4137</v>
      </c>
    </row>
    <row r="130" spans="2:8">
      <c r="B130" s="185" t="s">
        <v>250</v>
      </c>
      <c r="C130" s="186">
        <v>0</v>
      </c>
      <c r="D130" s="186">
        <v>1596</v>
      </c>
      <c r="E130" s="187" t="s">
        <v>175</v>
      </c>
      <c r="F130" s="186">
        <v>3</v>
      </c>
      <c r="G130" s="85">
        <f t="shared" si="4"/>
        <v>1596</v>
      </c>
      <c r="H130" s="13">
        <f t="shared" si="5"/>
        <v>4788</v>
      </c>
    </row>
    <row r="131" spans="2:8">
      <c r="B131" s="185" t="s">
        <v>251</v>
      </c>
      <c r="C131" s="186">
        <v>0</v>
      </c>
      <c r="D131" s="186">
        <v>592</v>
      </c>
      <c r="E131" s="187" t="s">
        <v>175</v>
      </c>
      <c r="F131" s="186">
        <v>3</v>
      </c>
      <c r="G131" s="85">
        <f t="shared" si="4"/>
        <v>592</v>
      </c>
      <c r="H131" s="13">
        <f t="shared" si="5"/>
        <v>1776</v>
      </c>
    </row>
    <row r="132" spans="2:8">
      <c r="B132" s="185" t="s">
        <v>252</v>
      </c>
      <c r="C132" s="186">
        <v>0</v>
      </c>
      <c r="D132" s="186">
        <v>690</v>
      </c>
      <c r="E132" s="187" t="s">
        <v>175</v>
      </c>
      <c r="F132" s="186">
        <v>3</v>
      </c>
      <c r="G132" s="85">
        <f t="shared" si="4"/>
        <v>690</v>
      </c>
      <c r="H132" s="13">
        <f t="shared" si="5"/>
        <v>2070</v>
      </c>
    </row>
    <row r="133" spans="2:8">
      <c r="B133" s="185" t="s">
        <v>252</v>
      </c>
      <c r="C133" s="186">
        <v>690</v>
      </c>
      <c r="D133" s="186">
        <v>2958</v>
      </c>
      <c r="E133" s="187" t="s">
        <v>114</v>
      </c>
      <c r="F133" s="186">
        <v>2.5</v>
      </c>
      <c r="G133" s="85">
        <f t="shared" si="4"/>
        <v>2268</v>
      </c>
      <c r="H133" s="13">
        <f t="shared" si="5"/>
        <v>5670</v>
      </c>
    </row>
    <row r="134" spans="2:8">
      <c r="B134" s="185" t="s">
        <v>253</v>
      </c>
      <c r="C134" s="186">
        <v>0</v>
      </c>
      <c r="D134" s="186">
        <v>268</v>
      </c>
      <c r="E134" s="187" t="s">
        <v>113</v>
      </c>
      <c r="F134" s="186">
        <v>2.5</v>
      </c>
      <c r="G134" s="85">
        <f t="shared" si="4"/>
        <v>268</v>
      </c>
      <c r="H134" s="13">
        <f t="shared" si="5"/>
        <v>670</v>
      </c>
    </row>
    <row r="135" spans="2:8">
      <c r="B135" s="185" t="s">
        <v>253</v>
      </c>
      <c r="C135" s="186">
        <v>268</v>
      </c>
      <c r="D135" s="186">
        <v>418</v>
      </c>
      <c r="E135" s="187" t="s">
        <v>113</v>
      </c>
      <c r="F135" s="186">
        <v>4</v>
      </c>
      <c r="G135" s="85">
        <f t="shared" si="4"/>
        <v>150</v>
      </c>
      <c r="H135" s="13">
        <f t="shared" si="5"/>
        <v>600</v>
      </c>
    </row>
    <row r="136" spans="2:8">
      <c r="B136" s="185" t="s">
        <v>254</v>
      </c>
      <c r="C136" s="186">
        <v>0</v>
      </c>
      <c r="D136" s="186">
        <v>1214</v>
      </c>
      <c r="E136" s="187" t="s">
        <v>175</v>
      </c>
      <c r="F136" s="186">
        <v>3</v>
      </c>
      <c r="G136" s="85">
        <f t="shared" si="4"/>
        <v>1214</v>
      </c>
      <c r="H136" s="13">
        <f t="shared" si="5"/>
        <v>3642</v>
      </c>
    </row>
    <row r="137" spans="2:8">
      <c r="B137" s="185" t="s">
        <v>254</v>
      </c>
      <c r="C137" s="186">
        <v>1214</v>
      </c>
      <c r="D137" s="186">
        <v>1408</v>
      </c>
      <c r="E137" s="187" t="s">
        <v>114</v>
      </c>
      <c r="F137" s="186">
        <v>2.5</v>
      </c>
      <c r="G137" s="85">
        <f t="shared" si="4"/>
        <v>194</v>
      </c>
      <c r="H137" s="13">
        <f t="shared" si="5"/>
        <v>485</v>
      </c>
    </row>
    <row r="138" spans="2:8">
      <c r="B138" s="185" t="s">
        <v>254</v>
      </c>
      <c r="C138" s="186">
        <v>1408</v>
      </c>
      <c r="D138" s="186">
        <v>2727</v>
      </c>
      <c r="E138" s="187" t="s">
        <v>175</v>
      </c>
      <c r="F138" s="186">
        <v>2.5</v>
      </c>
      <c r="G138" s="85">
        <f t="shared" si="4"/>
        <v>1319</v>
      </c>
      <c r="H138" s="13">
        <f t="shared" si="5"/>
        <v>3297.5</v>
      </c>
    </row>
    <row r="139" spans="2:8">
      <c r="B139" s="185" t="s">
        <v>255</v>
      </c>
      <c r="C139" s="186">
        <v>0</v>
      </c>
      <c r="D139" s="186">
        <v>1035</v>
      </c>
      <c r="E139" s="187" t="s">
        <v>114</v>
      </c>
      <c r="F139" s="186">
        <v>2.5</v>
      </c>
      <c r="G139" s="85">
        <f t="shared" si="4"/>
        <v>1035</v>
      </c>
      <c r="H139" s="13">
        <f t="shared" si="5"/>
        <v>2587.5</v>
      </c>
    </row>
    <row r="140" spans="2:8">
      <c r="B140" s="185" t="s">
        <v>256</v>
      </c>
      <c r="C140" s="186">
        <v>0</v>
      </c>
      <c r="D140" s="186">
        <v>125</v>
      </c>
      <c r="E140" s="187" t="s">
        <v>175</v>
      </c>
      <c r="F140" s="186">
        <v>3</v>
      </c>
      <c r="G140" s="85">
        <f t="shared" si="4"/>
        <v>125</v>
      </c>
      <c r="H140" s="13">
        <f t="shared" si="5"/>
        <v>375</v>
      </c>
    </row>
    <row r="141" spans="2:8">
      <c r="B141" s="185" t="s">
        <v>257</v>
      </c>
      <c r="C141" s="186">
        <v>0</v>
      </c>
      <c r="D141" s="186">
        <v>402</v>
      </c>
      <c r="E141" s="187" t="s">
        <v>114</v>
      </c>
      <c r="F141" s="186">
        <v>2.5</v>
      </c>
      <c r="G141" s="85">
        <f t="shared" si="4"/>
        <v>402</v>
      </c>
      <c r="H141" s="13">
        <f t="shared" si="5"/>
        <v>1005</v>
      </c>
    </row>
    <row r="142" spans="2:8">
      <c r="B142" s="185" t="s">
        <v>258</v>
      </c>
      <c r="C142" s="186">
        <v>0</v>
      </c>
      <c r="D142" s="186">
        <v>218</v>
      </c>
      <c r="E142" s="187" t="s">
        <v>114</v>
      </c>
      <c r="F142" s="186">
        <v>2.5</v>
      </c>
      <c r="G142" s="85">
        <f t="shared" si="4"/>
        <v>218</v>
      </c>
      <c r="H142" s="13">
        <f t="shared" si="5"/>
        <v>545</v>
      </c>
    </row>
    <row r="143" spans="2:8">
      <c r="B143" s="185" t="s">
        <v>259</v>
      </c>
      <c r="C143" s="186">
        <v>0</v>
      </c>
      <c r="D143" s="186">
        <v>1077</v>
      </c>
      <c r="E143" s="187" t="s">
        <v>175</v>
      </c>
      <c r="F143" s="186">
        <v>3</v>
      </c>
      <c r="G143" s="85">
        <f t="shared" si="4"/>
        <v>1077</v>
      </c>
      <c r="H143" s="13">
        <f t="shared" si="5"/>
        <v>3231</v>
      </c>
    </row>
    <row r="144" spans="2:8">
      <c r="B144" s="185" t="s">
        <v>260</v>
      </c>
      <c r="C144" s="186">
        <v>0</v>
      </c>
      <c r="D144" s="186">
        <v>1538</v>
      </c>
      <c r="E144" s="187" t="s">
        <v>114</v>
      </c>
      <c r="F144" s="186">
        <v>4</v>
      </c>
      <c r="G144" s="85">
        <f t="shared" si="4"/>
        <v>1538</v>
      </c>
      <c r="H144" s="13">
        <f t="shared" si="5"/>
        <v>6152</v>
      </c>
    </row>
    <row r="145" spans="2:8">
      <c r="B145" s="185" t="s">
        <v>261</v>
      </c>
      <c r="C145" s="186">
        <v>0</v>
      </c>
      <c r="D145" s="186">
        <v>492</v>
      </c>
      <c r="E145" s="187" t="s">
        <v>114</v>
      </c>
      <c r="F145" s="186">
        <v>3</v>
      </c>
      <c r="G145" s="85">
        <f t="shared" si="4"/>
        <v>492</v>
      </c>
      <c r="H145" s="13">
        <f t="shared" si="5"/>
        <v>1476</v>
      </c>
    </row>
    <row r="146" spans="2:8">
      <c r="B146" s="185" t="s">
        <v>262</v>
      </c>
      <c r="C146" s="186">
        <v>0</v>
      </c>
      <c r="D146" s="186">
        <v>761</v>
      </c>
      <c r="E146" s="187" t="s">
        <v>114</v>
      </c>
      <c r="F146" s="186">
        <v>2.5</v>
      </c>
      <c r="G146" s="85">
        <f t="shared" si="4"/>
        <v>761</v>
      </c>
      <c r="H146" s="13">
        <f t="shared" si="5"/>
        <v>1902.5</v>
      </c>
    </row>
    <row r="147" spans="2:8">
      <c r="B147" s="185" t="s">
        <v>263</v>
      </c>
      <c r="C147" s="186">
        <v>0</v>
      </c>
      <c r="D147" s="186">
        <v>531</v>
      </c>
      <c r="E147" s="187" t="s">
        <v>114</v>
      </c>
      <c r="F147" s="186">
        <v>3.5</v>
      </c>
      <c r="G147" s="85">
        <f t="shared" si="4"/>
        <v>531</v>
      </c>
      <c r="H147" s="13">
        <f t="shared" si="5"/>
        <v>1858.5</v>
      </c>
    </row>
    <row r="148" spans="2:8">
      <c r="B148" s="185" t="s">
        <v>264</v>
      </c>
      <c r="C148" s="186">
        <v>0</v>
      </c>
      <c r="D148" s="186">
        <v>169</v>
      </c>
      <c r="E148" s="187" t="s">
        <v>175</v>
      </c>
      <c r="F148" s="186">
        <v>3</v>
      </c>
      <c r="G148" s="85">
        <f t="shared" si="4"/>
        <v>169</v>
      </c>
      <c r="H148" s="13">
        <f t="shared" si="5"/>
        <v>507</v>
      </c>
    </row>
    <row r="149" spans="2:8">
      <c r="B149" s="185" t="s">
        <v>264</v>
      </c>
      <c r="C149" s="186">
        <v>169</v>
      </c>
      <c r="D149" s="186">
        <v>658</v>
      </c>
      <c r="E149" s="187" t="s">
        <v>114</v>
      </c>
      <c r="F149" s="186">
        <v>3</v>
      </c>
      <c r="G149" s="85">
        <f t="shared" si="4"/>
        <v>489</v>
      </c>
      <c r="H149" s="13">
        <f t="shared" si="5"/>
        <v>1467</v>
      </c>
    </row>
    <row r="150" spans="2:8">
      <c r="B150" s="185" t="s">
        <v>265</v>
      </c>
      <c r="C150" s="186">
        <v>0</v>
      </c>
      <c r="D150" s="186">
        <v>682</v>
      </c>
      <c r="E150" s="187" t="s">
        <v>114</v>
      </c>
      <c r="F150" s="186">
        <v>3</v>
      </c>
      <c r="G150" s="85">
        <f t="shared" si="4"/>
        <v>682</v>
      </c>
      <c r="H150" s="13">
        <f t="shared" si="5"/>
        <v>2046</v>
      </c>
    </row>
    <row r="151" spans="2:8">
      <c r="B151" s="185" t="s">
        <v>266</v>
      </c>
      <c r="C151" s="186">
        <v>0</v>
      </c>
      <c r="D151" s="186">
        <v>705</v>
      </c>
      <c r="E151" s="187" t="s">
        <v>175</v>
      </c>
      <c r="F151" s="186">
        <v>3</v>
      </c>
      <c r="G151" s="85">
        <f t="shared" si="4"/>
        <v>705</v>
      </c>
      <c r="H151" s="13">
        <f t="shared" si="5"/>
        <v>2115</v>
      </c>
    </row>
    <row r="152" spans="2:8">
      <c r="B152" s="185" t="s">
        <v>267</v>
      </c>
      <c r="C152" s="186">
        <v>0</v>
      </c>
      <c r="D152" s="186">
        <v>156</v>
      </c>
      <c r="E152" s="187" t="s">
        <v>114</v>
      </c>
      <c r="F152" s="186">
        <v>3</v>
      </c>
      <c r="G152" s="85">
        <f t="shared" si="4"/>
        <v>156</v>
      </c>
      <c r="H152" s="13">
        <f t="shared" si="5"/>
        <v>468</v>
      </c>
    </row>
    <row r="153" spans="2:8">
      <c r="B153" s="185" t="s">
        <v>268</v>
      </c>
      <c r="C153" s="186">
        <v>0</v>
      </c>
      <c r="D153" s="186">
        <v>377</v>
      </c>
      <c r="E153" s="187" t="s">
        <v>175</v>
      </c>
      <c r="F153" s="186">
        <v>3.5</v>
      </c>
      <c r="G153" s="85">
        <f t="shared" si="4"/>
        <v>377</v>
      </c>
      <c r="H153" s="13">
        <f t="shared" si="5"/>
        <v>1319.5</v>
      </c>
    </row>
    <row r="154" spans="2:8">
      <c r="B154" s="185" t="s">
        <v>268</v>
      </c>
      <c r="C154" s="186">
        <v>377</v>
      </c>
      <c r="D154" s="186">
        <v>903</v>
      </c>
      <c r="E154" s="187" t="s">
        <v>114</v>
      </c>
      <c r="F154" s="186">
        <v>4</v>
      </c>
      <c r="G154" s="85">
        <f t="shared" si="4"/>
        <v>526</v>
      </c>
      <c r="H154" s="13">
        <f t="shared" si="5"/>
        <v>2104</v>
      </c>
    </row>
    <row r="155" spans="2:8">
      <c r="B155" s="185" t="s">
        <v>269</v>
      </c>
      <c r="C155" s="186">
        <v>0</v>
      </c>
      <c r="D155" s="186">
        <v>208</v>
      </c>
      <c r="E155" s="187" t="s">
        <v>114</v>
      </c>
      <c r="F155" s="186">
        <v>2.5</v>
      </c>
      <c r="G155" s="85">
        <f t="shared" si="4"/>
        <v>208</v>
      </c>
      <c r="H155" s="13">
        <f t="shared" si="5"/>
        <v>520</v>
      </c>
    </row>
    <row r="156" spans="2:8">
      <c r="B156" s="185" t="s">
        <v>270</v>
      </c>
      <c r="C156" s="186">
        <v>0</v>
      </c>
      <c r="D156" s="186">
        <v>346</v>
      </c>
      <c r="E156" s="187" t="s">
        <v>175</v>
      </c>
      <c r="F156" s="186">
        <v>3</v>
      </c>
      <c r="G156" s="85">
        <f t="shared" si="4"/>
        <v>346</v>
      </c>
      <c r="H156" s="13">
        <f t="shared" si="5"/>
        <v>1038</v>
      </c>
    </row>
    <row r="157" spans="2:8">
      <c r="B157" s="185" t="s">
        <v>271</v>
      </c>
      <c r="C157" s="186">
        <v>0</v>
      </c>
      <c r="D157" s="186">
        <v>193</v>
      </c>
      <c r="E157" s="187" t="s">
        <v>113</v>
      </c>
      <c r="F157" s="186">
        <v>3.5</v>
      </c>
      <c r="G157" s="85">
        <f t="shared" si="4"/>
        <v>193</v>
      </c>
      <c r="H157" s="13">
        <f t="shared" si="5"/>
        <v>675.5</v>
      </c>
    </row>
    <row r="158" spans="2:8">
      <c r="B158" s="185" t="s">
        <v>272</v>
      </c>
      <c r="C158" s="186">
        <v>0</v>
      </c>
      <c r="D158" s="186">
        <v>107</v>
      </c>
      <c r="E158" s="187" t="s">
        <v>175</v>
      </c>
      <c r="F158" s="186">
        <v>2</v>
      </c>
      <c r="G158" s="85">
        <f t="shared" si="4"/>
        <v>107</v>
      </c>
      <c r="H158" s="13">
        <f t="shared" si="5"/>
        <v>214</v>
      </c>
    </row>
    <row r="159" spans="2:8">
      <c r="B159" s="185" t="s">
        <v>273</v>
      </c>
      <c r="C159" s="186">
        <v>0</v>
      </c>
      <c r="D159" s="186">
        <v>233</v>
      </c>
      <c r="E159" s="187" t="s">
        <v>114</v>
      </c>
      <c r="F159" s="186">
        <v>3.5</v>
      </c>
      <c r="G159" s="85">
        <f t="shared" si="4"/>
        <v>233</v>
      </c>
      <c r="H159" s="13">
        <f t="shared" si="5"/>
        <v>815.5</v>
      </c>
    </row>
    <row r="160" spans="2:8">
      <c r="B160" s="185" t="s">
        <v>274</v>
      </c>
      <c r="C160" s="186">
        <v>0</v>
      </c>
      <c r="D160" s="186">
        <v>756</v>
      </c>
      <c r="E160" s="187" t="s">
        <v>175</v>
      </c>
      <c r="F160" s="186">
        <v>2.5</v>
      </c>
      <c r="G160" s="85">
        <f t="shared" si="4"/>
        <v>756</v>
      </c>
      <c r="H160" s="13">
        <f t="shared" si="5"/>
        <v>1890</v>
      </c>
    </row>
    <row r="161" spans="2:8">
      <c r="B161" s="185" t="s">
        <v>275</v>
      </c>
      <c r="C161" s="186">
        <v>0</v>
      </c>
      <c r="D161" s="186">
        <v>381</v>
      </c>
      <c r="E161" s="187" t="s">
        <v>114</v>
      </c>
      <c r="F161" s="186">
        <v>2.5</v>
      </c>
      <c r="G161" s="85">
        <f t="shared" si="4"/>
        <v>381</v>
      </c>
      <c r="H161" s="13">
        <f t="shared" si="5"/>
        <v>952.5</v>
      </c>
    </row>
    <row r="162" spans="2:8">
      <c r="B162" s="185" t="s">
        <v>276</v>
      </c>
      <c r="C162" s="186">
        <v>0</v>
      </c>
      <c r="D162" s="186">
        <v>850</v>
      </c>
      <c r="E162" s="187" t="s">
        <v>113</v>
      </c>
      <c r="F162" s="186">
        <v>3</v>
      </c>
      <c r="G162" s="85">
        <f t="shared" si="4"/>
        <v>850</v>
      </c>
      <c r="H162" s="13">
        <f t="shared" si="5"/>
        <v>2550</v>
      </c>
    </row>
    <row r="163" spans="2:8">
      <c r="B163" s="185" t="s">
        <v>277</v>
      </c>
      <c r="C163" s="186">
        <v>0</v>
      </c>
      <c r="D163" s="186">
        <v>2024</v>
      </c>
      <c r="E163" s="187" t="s">
        <v>175</v>
      </c>
      <c r="F163" s="186">
        <v>3.5</v>
      </c>
      <c r="G163" s="85">
        <f t="shared" si="4"/>
        <v>2024</v>
      </c>
      <c r="H163" s="13">
        <f t="shared" si="5"/>
        <v>7084</v>
      </c>
    </row>
    <row r="164" spans="2:8">
      <c r="B164" s="185" t="s">
        <v>277</v>
      </c>
      <c r="C164" s="186">
        <v>0</v>
      </c>
      <c r="D164" s="186">
        <v>2024</v>
      </c>
      <c r="E164" s="187" t="s">
        <v>175</v>
      </c>
      <c r="F164" s="186">
        <v>3.5</v>
      </c>
      <c r="G164" s="85">
        <f t="shared" ref="G164:G202" si="6">D164-C164</f>
        <v>2024</v>
      </c>
      <c r="H164" s="13">
        <f t="shared" ref="H164:H202" si="7">G164*F164</f>
        <v>7084</v>
      </c>
    </row>
    <row r="165" spans="2:8">
      <c r="B165" s="185" t="s">
        <v>278</v>
      </c>
      <c r="C165" s="186">
        <v>0</v>
      </c>
      <c r="D165" s="186">
        <v>167</v>
      </c>
      <c r="E165" s="187" t="s">
        <v>175</v>
      </c>
      <c r="F165" s="186">
        <v>3</v>
      </c>
      <c r="G165" s="85">
        <f t="shared" si="6"/>
        <v>167</v>
      </c>
      <c r="H165" s="13">
        <f t="shared" si="7"/>
        <v>501</v>
      </c>
    </row>
    <row r="166" spans="2:8">
      <c r="B166" s="185" t="s">
        <v>279</v>
      </c>
      <c r="C166" s="186">
        <v>0</v>
      </c>
      <c r="D166" s="186">
        <v>165</v>
      </c>
      <c r="E166" s="187" t="s">
        <v>114</v>
      </c>
      <c r="F166" s="186">
        <v>2.5</v>
      </c>
      <c r="G166" s="85">
        <f t="shared" si="6"/>
        <v>165</v>
      </c>
      <c r="H166" s="13">
        <f t="shared" si="7"/>
        <v>412.5</v>
      </c>
    </row>
    <row r="167" spans="2:8">
      <c r="B167" s="185" t="s">
        <v>280</v>
      </c>
      <c r="C167" s="186">
        <v>0</v>
      </c>
      <c r="D167" s="186">
        <v>1219</v>
      </c>
      <c r="E167" s="187" t="s">
        <v>175</v>
      </c>
      <c r="F167" s="186">
        <v>3.5</v>
      </c>
      <c r="G167" s="85">
        <f t="shared" si="6"/>
        <v>1219</v>
      </c>
      <c r="H167" s="13">
        <f t="shared" si="7"/>
        <v>4266.5</v>
      </c>
    </row>
    <row r="168" spans="2:8">
      <c r="B168" s="185" t="s">
        <v>281</v>
      </c>
      <c r="C168" s="186">
        <v>0</v>
      </c>
      <c r="D168" s="186">
        <v>402</v>
      </c>
      <c r="E168" s="187" t="s">
        <v>114</v>
      </c>
      <c r="F168" s="186">
        <v>2.5</v>
      </c>
      <c r="G168" s="85">
        <f t="shared" si="6"/>
        <v>402</v>
      </c>
      <c r="H168" s="13">
        <f t="shared" si="7"/>
        <v>1005</v>
      </c>
    </row>
    <row r="169" spans="2:8">
      <c r="B169" s="185" t="s">
        <v>282</v>
      </c>
      <c r="C169" s="186">
        <v>0</v>
      </c>
      <c r="D169" s="186">
        <v>147</v>
      </c>
      <c r="E169" s="187" t="s">
        <v>114</v>
      </c>
      <c r="F169" s="186">
        <v>2.5</v>
      </c>
      <c r="G169" s="85">
        <f t="shared" si="6"/>
        <v>147</v>
      </c>
      <c r="H169" s="13">
        <f t="shared" si="7"/>
        <v>367.5</v>
      </c>
    </row>
    <row r="170" spans="2:8">
      <c r="B170" s="185" t="s">
        <v>283</v>
      </c>
      <c r="C170" s="186">
        <v>0</v>
      </c>
      <c r="D170" s="186">
        <v>284</v>
      </c>
      <c r="E170" s="187" t="s">
        <v>284</v>
      </c>
      <c r="F170" s="186">
        <v>3</v>
      </c>
      <c r="G170" s="85">
        <f t="shared" si="6"/>
        <v>284</v>
      </c>
      <c r="H170" s="13">
        <f t="shared" si="7"/>
        <v>852</v>
      </c>
    </row>
    <row r="171" spans="2:8">
      <c r="B171" s="185" t="s">
        <v>285</v>
      </c>
      <c r="C171" s="186">
        <v>0</v>
      </c>
      <c r="D171" s="186">
        <v>164</v>
      </c>
      <c r="E171" s="187" t="s">
        <v>114</v>
      </c>
      <c r="F171" s="186">
        <v>1.5</v>
      </c>
      <c r="G171" s="85">
        <f t="shared" si="6"/>
        <v>164</v>
      </c>
      <c r="H171" s="13">
        <f t="shared" si="7"/>
        <v>246</v>
      </c>
    </row>
    <row r="172" spans="2:8">
      <c r="B172" s="185" t="s">
        <v>286</v>
      </c>
      <c r="C172" s="186">
        <v>0</v>
      </c>
      <c r="D172" s="186">
        <v>216</v>
      </c>
      <c r="E172" s="187" t="s">
        <v>113</v>
      </c>
      <c r="F172" s="186">
        <v>1.75</v>
      </c>
      <c r="G172" s="85">
        <f t="shared" si="6"/>
        <v>216</v>
      </c>
      <c r="H172" s="13">
        <f t="shared" si="7"/>
        <v>378</v>
      </c>
    </row>
    <row r="173" spans="2:8">
      <c r="B173" s="185" t="s">
        <v>287</v>
      </c>
      <c r="C173" s="186">
        <v>0</v>
      </c>
      <c r="D173" s="186">
        <v>339</v>
      </c>
      <c r="E173" s="187" t="s">
        <v>113</v>
      </c>
      <c r="F173" s="186">
        <v>3</v>
      </c>
      <c r="G173" s="85">
        <f t="shared" si="6"/>
        <v>339</v>
      </c>
      <c r="H173" s="13">
        <f t="shared" si="7"/>
        <v>1017</v>
      </c>
    </row>
    <row r="174" spans="2:8">
      <c r="B174" s="185" t="s">
        <v>288</v>
      </c>
      <c r="C174" s="186">
        <v>0</v>
      </c>
      <c r="D174" s="186">
        <v>243</v>
      </c>
      <c r="E174" s="187" t="s">
        <v>113</v>
      </c>
      <c r="F174" s="186">
        <v>3.5</v>
      </c>
      <c r="G174" s="85">
        <f t="shared" si="6"/>
        <v>243</v>
      </c>
      <c r="H174" s="13">
        <f t="shared" si="7"/>
        <v>850.5</v>
      </c>
    </row>
    <row r="175" spans="2:8">
      <c r="B175" s="185" t="s">
        <v>289</v>
      </c>
      <c r="C175" s="186">
        <v>0</v>
      </c>
      <c r="D175" s="186">
        <v>481</v>
      </c>
      <c r="E175" s="187" t="s">
        <v>113</v>
      </c>
      <c r="F175" s="186">
        <v>3</v>
      </c>
      <c r="G175" s="85">
        <f t="shared" si="6"/>
        <v>481</v>
      </c>
      <c r="H175" s="13">
        <f t="shared" si="7"/>
        <v>1443</v>
      </c>
    </row>
    <row r="176" spans="2:8">
      <c r="B176" s="185" t="s">
        <v>290</v>
      </c>
      <c r="C176" s="186">
        <v>0</v>
      </c>
      <c r="D176" s="186">
        <v>1488</v>
      </c>
      <c r="E176" s="187" t="s">
        <v>113</v>
      </c>
      <c r="F176" s="186">
        <v>3</v>
      </c>
      <c r="G176" s="85">
        <f t="shared" si="6"/>
        <v>1488</v>
      </c>
      <c r="H176" s="13">
        <f t="shared" si="7"/>
        <v>4464</v>
      </c>
    </row>
    <row r="177" spans="2:8">
      <c r="B177" s="185" t="s">
        <v>291</v>
      </c>
      <c r="C177" s="186">
        <v>0</v>
      </c>
      <c r="D177" s="186">
        <v>353</v>
      </c>
      <c r="E177" s="187" t="s">
        <v>114</v>
      </c>
      <c r="F177" s="186">
        <v>2.5</v>
      </c>
      <c r="G177" s="85">
        <f t="shared" si="6"/>
        <v>353</v>
      </c>
      <c r="H177" s="13">
        <f t="shared" si="7"/>
        <v>882.5</v>
      </c>
    </row>
    <row r="178" spans="2:8">
      <c r="B178" s="185" t="s">
        <v>292</v>
      </c>
      <c r="C178" s="186">
        <v>0</v>
      </c>
      <c r="D178" s="186">
        <v>255</v>
      </c>
      <c r="E178" s="187" t="s">
        <v>114</v>
      </c>
      <c r="F178" s="186">
        <v>2.5</v>
      </c>
      <c r="G178" s="85">
        <f t="shared" si="6"/>
        <v>255</v>
      </c>
      <c r="H178" s="13">
        <f t="shared" si="7"/>
        <v>637.5</v>
      </c>
    </row>
    <row r="179" spans="2:8">
      <c r="B179" s="185" t="s">
        <v>293</v>
      </c>
      <c r="C179" s="186">
        <v>0</v>
      </c>
      <c r="D179" s="186">
        <v>153</v>
      </c>
      <c r="E179" s="187" t="s">
        <v>114</v>
      </c>
      <c r="F179" s="186">
        <v>2.5</v>
      </c>
      <c r="G179" s="85">
        <f t="shared" si="6"/>
        <v>153</v>
      </c>
      <c r="H179" s="13">
        <f t="shared" si="7"/>
        <v>382.5</v>
      </c>
    </row>
    <row r="180" spans="2:8">
      <c r="B180" s="185" t="s">
        <v>294</v>
      </c>
      <c r="C180" s="186">
        <v>0</v>
      </c>
      <c r="D180" s="186">
        <v>70</v>
      </c>
      <c r="E180" s="187" t="s">
        <v>114</v>
      </c>
      <c r="F180" s="186">
        <v>2.5</v>
      </c>
      <c r="G180" s="85">
        <f t="shared" si="6"/>
        <v>70</v>
      </c>
      <c r="H180" s="13">
        <f t="shared" si="7"/>
        <v>175</v>
      </c>
    </row>
    <row r="181" spans="2:8">
      <c r="B181" s="185" t="s">
        <v>295</v>
      </c>
      <c r="C181" s="186">
        <v>0</v>
      </c>
      <c r="D181" s="186">
        <v>201</v>
      </c>
      <c r="E181" s="187" t="s">
        <v>114</v>
      </c>
      <c r="F181" s="186">
        <v>2.5</v>
      </c>
      <c r="G181" s="85">
        <f t="shared" si="6"/>
        <v>201</v>
      </c>
      <c r="H181" s="13">
        <f t="shared" si="7"/>
        <v>502.5</v>
      </c>
    </row>
    <row r="182" spans="2:8">
      <c r="B182" s="185" t="s">
        <v>296</v>
      </c>
      <c r="C182" s="186">
        <v>0</v>
      </c>
      <c r="D182" s="186">
        <v>583</v>
      </c>
      <c r="E182" s="187" t="s">
        <v>114</v>
      </c>
      <c r="F182" s="186">
        <v>2.5</v>
      </c>
      <c r="G182" s="85">
        <f t="shared" si="6"/>
        <v>583</v>
      </c>
      <c r="H182" s="13">
        <f t="shared" si="7"/>
        <v>1457.5</v>
      </c>
    </row>
    <row r="183" spans="2:8">
      <c r="B183" s="185" t="s">
        <v>297</v>
      </c>
      <c r="C183" s="186">
        <v>0</v>
      </c>
      <c r="D183" s="186">
        <v>60</v>
      </c>
      <c r="E183" s="187" t="s">
        <v>113</v>
      </c>
      <c r="F183" s="186">
        <v>3</v>
      </c>
      <c r="G183" s="85">
        <f t="shared" si="6"/>
        <v>60</v>
      </c>
      <c r="H183" s="13">
        <f t="shared" si="7"/>
        <v>180</v>
      </c>
    </row>
    <row r="184" spans="2:8">
      <c r="B184" s="185" t="s">
        <v>298</v>
      </c>
      <c r="C184" s="186">
        <v>0</v>
      </c>
      <c r="D184" s="186">
        <v>431</v>
      </c>
      <c r="E184" s="187" t="s">
        <v>113</v>
      </c>
      <c r="F184" s="186">
        <v>4</v>
      </c>
      <c r="G184" s="85">
        <f t="shared" si="6"/>
        <v>431</v>
      </c>
      <c r="H184" s="13">
        <f t="shared" si="7"/>
        <v>1724</v>
      </c>
    </row>
    <row r="185" spans="2:8">
      <c r="B185" s="185" t="s">
        <v>299</v>
      </c>
      <c r="C185" s="186">
        <v>0</v>
      </c>
      <c r="D185" s="186">
        <v>156</v>
      </c>
      <c r="E185" s="187" t="s">
        <v>113</v>
      </c>
      <c r="F185" s="186">
        <v>4.5</v>
      </c>
      <c r="G185" s="85">
        <f t="shared" si="6"/>
        <v>156</v>
      </c>
      <c r="H185" s="13">
        <f t="shared" si="7"/>
        <v>702</v>
      </c>
    </row>
    <row r="186" spans="2:8">
      <c r="B186" s="185" t="s">
        <v>300</v>
      </c>
      <c r="C186" s="186">
        <v>0</v>
      </c>
      <c r="D186" s="186">
        <v>120</v>
      </c>
      <c r="E186" s="187" t="s">
        <v>113</v>
      </c>
      <c r="F186" s="186">
        <v>3.25</v>
      </c>
      <c r="G186" s="85">
        <f t="shared" si="6"/>
        <v>120</v>
      </c>
      <c r="H186" s="13">
        <f t="shared" si="7"/>
        <v>390</v>
      </c>
    </row>
    <row r="187" spans="2:8">
      <c r="B187" s="185" t="s">
        <v>301</v>
      </c>
      <c r="C187" s="186">
        <v>0</v>
      </c>
      <c r="D187" s="186">
        <v>85</v>
      </c>
      <c r="E187" s="187" t="s">
        <v>114</v>
      </c>
      <c r="F187" s="186">
        <v>2.5</v>
      </c>
      <c r="G187" s="85">
        <f t="shared" si="6"/>
        <v>85</v>
      </c>
      <c r="H187" s="13">
        <f t="shared" si="7"/>
        <v>212.5</v>
      </c>
    </row>
    <row r="188" spans="2:8">
      <c r="B188" s="185" t="s">
        <v>302</v>
      </c>
      <c r="C188" s="186">
        <v>0</v>
      </c>
      <c r="D188" s="186">
        <v>198</v>
      </c>
      <c r="E188" s="187" t="s">
        <v>114</v>
      </c>
      <c r="F188" s="186">
        <v>2.5</v>
      </c>
      <c r="G188" s="85">
        <f t="shared" si="6"/>
        <v>198</v>
      </c>
      <c r="H188" s="13">
        <f t="shared" si="7"/>
        <v>495</v>
      </c>
    </row>
    <row r="189" spans="2:8">
      <c r="B189" s="185" t="s">
        <v>303</v>
      </c>
      <c r="C189" s="186">
        <v>0</v>
      </c>
      <c r="D189" s="186">
        <v>108</v>
      </c>
      <c r="E189" s="187" t="s">
        <v>113</v>
      </c>
      <c r="F189" s="186">
        <v>2.75</v>
      </c>
      <c r="G189" s="85">
        <f t="shared" si="6"/>
        <v>108</v>
      </c>
      <c r="H189" s="13">
        <f t="shared" si="7"/>
        <v>297</v>
      </c>
    </row>
    <row r="190" spans="2:8">
      <c r="B190" s="185" t="s">
        <v>304</v>
      </c>
      <c r="C190" s="186">
        <v>0</v>
      </c>
      <c r="D190" s="186">
        <v>447</v>
      </c>
      <c r="E190" s="187" t="s">
        <v>114</v>
      </c>
      <c r="F190" s="186">
        <v>2.5</v>
      </c>
      <c r="G190" s="85">
        <f t="shared" si="6"/>
        <v>447</v>
      </c>
      <c r="H190" s="13">
        <f t="shared" si="7"/>
        <v>1117.5</v>
      </c>
    </row>
    <row r="191" spans="2:8">
      <c r="B191" s="185" t="s">
        <v>305</v>
      </c>
      <c r="C191" s="186">
        <v>0</v>
      </c>
      <c r="D191" s="186">
        <v>230</v>
      </c>
      <c r="E191" s="187" t="s">
        <v>114</v>
      </c>
      <c r="F191" s="186">
        <v>2.5</v>
      </c>
      <c r="G191" s="85">
        <f t="shared" si="6"/>
        <v>230</v>
      </c>
      <c r="H191" s="13">
        <f t="shared" si="7"/>
        <v>575</v>
      </c>
    </row>
    <row r="192" spans="2:8">
      <c r="B192" s="185" t="s">
        <v>306</v>
      </c>
      <c r="C192" s="186">
        <v>0</v>
      </c>
      <c r="D192" s="186">
        <v>204</v>
      </c>
      <c r="E192" s="187" t="s">
        <v>113</v>
      </c>
      <c r="F192" s="186">
        <v>3.5</v>
      </c>
      <c r="G192" s="85">
        <f t="shared" si="6"/>
        <v>204</v>
      </c>
      <c r="H192" s="13">
        <f t="shared" si="7"/>
        <v>714</v>
      </c>
    </row>
    <row r="193" spans="2:8">
      <c r="B193" s="185" t="s">
        <v>307</v>
      </c>
      <c r="C193" s="186">
        <v>0</v>
      </c>
      <c r="D193" s="186">
        <v>152</v>
      </c>
      <c r="E193" s="187" t="s">
        <v>113</v>
      </c>
      <c r="F193" s="186">
        <v>2.5</v>
      </c>
      <c r="G193" s="85">
        <f t="shared" si="6"/>
        <v>152</v>
      </c>
      <c r="H193" s="13">
        <f t="shared" si="7"/>
        <v>380</v>
      </c>
    </row>
    <row r="194" spans="2:8">
      <c r="B194" s="185" t="s">
        <v>308</v>
      </c>
      <c r="C194" s="186">
        <v>0</v>
      </c>
      <c r="D194" s="186">
        <v>138</v>
      </c>
      <c r="E194" s="187" t="s">
        <v>114</v>
      </c>
      <c r="F194" s="186">
        <v>2.5</v>
      </c>
      <c r="G194" s="85">
        <f t="shared" si="6"/>
        <v>138</v>
      </c>
      <c r="H194" s="13">
        <f t="shared" si="7"/>
        <v>345</v>
      </c>
    </row>
    <row r="195" spans="2:8">
      <c r="B195" s="185" t="s">
        <v>309</v>
      </c>
      <c r="C195" s="186">
        <v>0</v>
      </c>
      <c r="D195" s="186">
        <v>79</v>
      </c>
      <c r="E195" s="187" t="s">
        <v>114</v>
      </c>
      <c r="F195" s="186">
        <v>2.5</v>
      </c>
      <c r="G195" s="85">
        <f t="shared" si="6"/>
        <v>79</v>
      </c>
      <c r="H195" s="13">
        <f t="shared" si="7"/>
        <v>197.5</v>
      </c>
    </row>
    <row r="196" spans="2:8">
      <c r="B196" s="185" t="s">
        <v>310</v>
      </c>
      <c r="C196" s="186">
        <v>0</v>
      </c>
      <c r="D196" s="186">
        <v>99</v>
      </c>
      <c r="E196" s="187" t="s">
        <v>114</v>
      </c>
      <c r="F196" s="186">
        <v>2.5</v>
      </c>
      <c r="G196" s="85">
        <f t="shared" si="6"/>
        <v>99</v>
      </c>
      <c r="H196" s="13">
        <f t="shared" si="7"/>
        <v>247.5</v>
      </c>
    </row>
    <row r="197" spans="2:8">
      <c r="B197" s="185" t="s">
        <v>311</v>
      </c>
      <c r="C197" s="186">
        <v>0</v>
      </c>
      <c r="D197" s="186">
        <v>67</v>
      </c>
      <c r="E197" s="187" t="s">
        <v>113</v>
      </c>
      <c r="F197" s="186">
        <v>3</v>
      </c>
      <c r="G197" s="85">
        <f t="shared" si="6"/>
        <v>67</v>
      </c>
      <c r="H197" s="13">
        <f t="shared" si="7"/>
        <v>201</v>
      </c>
    </row>
    <row r="198" spans="2:8">
      <c r="B198" s="185" t="s">
        <v>312</v>
      </c>
      <c r="C198" s="186">
        <v>0</v>
      </c>
      <c r="D198" s="186">
        <v>183</v>
      </c>
      <c r="E198" s="187" t="s">
        <v>114</v>
      </c>
      <c r="F198" s="186">
        <v>2.5</v>
      </c>
      <c r="G198" s="85">
        <f t="shared" si="6"/>
        <v>183</v>
      </c>
      <c r="H198" s="13">
        <f t="shared" si="7"/>
        <v>457.5</v>
      </c>
    </row>
    <row r="199" spans="2:8">
      <c r="B199" s="185" t="s">
        <v>313</v>
      </c>
      <c r="C199" s="186">
        <v>0</v>
      </c>
      <c r="D199" s="186">
        <v>61</v>
      </c>
      <c r="E199" s="187" t="s">
        <v>113</v>
      </c>
      <c r="F199" s="186">
        <v>3</v>
      </c>
      <c r="G199" s="85">
        <f t="shared" si="6"/>
        <v>61</v>
      </c>
      <c r="H199" s="13">
        <f t="shared" si="7"/>
        <v>183</v>
      </c>
    </row>
    <row r="200" spans="2:8">
      <c r="B200" s="185" t="s">
        <v>314</v>
      </c>
      <c r="C200" s="186">
        <v>0</v>
      </c>
      <c r="D200" s="186">
        <v>154</v>
      </c>
      <c r="E200" s="187" t="s">
        <v>114</v>
      </c>
      <c r="F200" s="186">
        <v>2.5</v>
      </c>
      <c r="G200" s="85">
        <f t="shared" si="6"/>
        <v>154</v>
      </c>
      <c r="H200" s="13">
        <f t="shared" si="7"/>
        <v>385</v>
      </c>
    </row>
    <row r="201" spans="2:8">
      <c r="B201" s="185" t="s">
        <v>315</v>
      </c>
      <c r="C201" s="186">
        <v>1234</v>
      </c>
      <c r="D201" s="186">
        <v>1766</v>
      </c>
      <c r="E201" s="187" t="s">
        <v>175</v>
      </c>
      <c r="F201" s="186">
        <v>3</v>
      </c>
      <c r="G201" s="85">
        <f t="shared" si="6"/>
        <v>532</v>
      </c>
      <c r="H201" s="13">
        <f t="shared" si="7"/>
        <v>1596</v>
      </c>
    </row>
    <row r="202" spans="2:8">
      <c r="B202" s="185" t="s">
        <v>316</v>
      </c>
      <c r="C202" s="186">
        <v>1293</v>
      </c>
      <c r="D202" s="186">
        <v>1675</v>
      </c>
      <c r="E202" s="187" t="s">
        <v>114</v>
      </c>
      <c r="F202" s="186">
        <v>3</v>
      </c>
      <c r="G202" s="85">
        <f t="shared" si="6"/>
        <v>382</v>
      </c>
      <c r="H202" s="13">
        <f t="shared" si="7"/>
        <v>1146</v>
      </c>
    </row>
    <row r="203" spans="2:8">
      <c r="G203" s="85">
        <f>SUM(G35:G202)</f>
        <v>90072</v>
      </c>
    </row>
  </sheetData>
  <autoFilter ref="B34:H202">
    <filterColumn colId="3"/>
  </autoFilter>
  <mergeCells count="1">
    <mergeCell ref="B10:C10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1:O4"/>
  <sheetViews>
    <sheetView workbookViewId="0">
      <selection activeCell="M12" sqref="M12"/>
    </sheetView>
  </sheetViews>
  <sheetFormatPr defaultRowHeight="12.75"/>
  <cols>
    <col min="1" max="1" width="12.7109375" style="20" bestFit="1" customWidth="1"/>
    <col min="2" max="2" width="13.5703125" style="21" customWidth="1"/>
    <col min="3" max="4" width="10.7109375" style="21" bestFit="1" customWidth="1"/>
    <col min="5" max="5" width="11.7109375" style="21" bestFit="1" customWidth="1"/>
    <col min="6" max="6" width="10.7109375" style="21" bestFit="1" customWidth="1"/>
    <col min="7" max="7" width="12.7109375" style="21" bestFit="1" customWidth="1"/>
    <col min="8" max="8" width="14.85546875" style="21" customWidth="1"/>
    <col min="9" max="9" width="12.7109375" style="21" bestFit="1" customWidth="1"/>
    <col min="10" max="11" width="11.7109375" style="21" bestFit="1" customWidth="1"/>
    <col min="12" max="12" width="12.7109375" style="21" bestFit="1" customWidth="1"/>
    <col min="13" max="13" width="10" style="21" bestFit="1" customWidth="1"/>
    <col min="15" max="15" width="22.140625" bestFit="1" customWidth="1"/>
  </cols>
  <sheetData>
    <row r="1" spans="1:15" s="27" customFormat="1">
      <c r="A1" s="25" t="s">
        <v>11</v>
      </c>
      <c r="B1" s="26" t="s">
        <v>13</v>
      </c>
      <c r="C1" s="26" t="s">
        <v>14</v>
      </c>
      <c r="D1" s="26" t="s">
        <v>15</v>
      </c>
      <c r="E1" s="26" t="s">
        <v>16</v>
      </c>
      <c r="F1" s="26" t="s">
        <v>17</v>
      </c>
      <c r="G1" s="26" t="s">
        <v>18</v>
      </c>
      <c r="H1" s="26" t="s">
        <v>19</v>
      </c>
      <c r="I1" s="26" t="s">
        <v>20</v>
      </c>
      <c r="J1" s="26" t="s">
        <v>21</v>
      </c>
      <c r="K1" s="26" t="s">
        <v>22</v>
      </c>
      <c r="L1" s="26" t="s">
        <v>23</v>
      </c>
      <c r="M1" s="26" t="s">
        <v>36</v>
      </c>
      <c r="O1" s="25" t="s">
        <v>64</v>
      </c>
    </row>
    <row r="2" spans="1:15" s="19" customFormat="1" ht="15">
      <c r="A2" s="55">
        <v>1</v>
      </c>
      <c r="B2" s="56">
        <v>0</v>
      </c>
      <c r="C2" s="56">
        <v>0</v>
      </c>
      <c r="D2" s="180">
        <v>4402093</v>
      </c>
      <c r="E2" s="180">
        <v>0</v>
      </c>
      <c r="F2" s="180">
        <v>0</v>
      </c>
      <c r="G2" s="180">
        <v>0</v>
      </c>
      <c r="H2" s="180">
        <v>0</v>
      </c>
      <c r="I2" s="180">
        <v>0</v>
      </c>
      <c r="J2" s="180">
        <v>0</v>
      </c>
      <c r="K2" s="180">
        <v>0</v>
      </c>
      <c r="L2" s="180">
        <v>914699</v>
      </c>
      <c r="M2" s="56">
        <v>0</v>
      </c>
      <c r="O2" s="40"/>
    </row>
    <row r="3" spans="1:15" s="19" customFormat="1" ht="1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O3" s="40"/>
    </row>
    <row r="4" spans="1:15">
      <c r="A4" s="13" t="s">
        <v>37</v>
      </c>
      <c r="B4" s="13">
        <v>0</v>
      </c>
      <c r="C4" s="13">
        <v>0</v>
      </c>
      <c r="D4" s="13">
        <f>D2</f>
        <v>4402093</v>
      </c>
      <c r="E4" s="13">
        <f t="shared" ref="E4:L4" si="0">E2</f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914699</v>
      </c>
      <c r="M4" s="13">
        <f t="shared" ref="M4" si="1">M2</f>
        <v>0</v>
      </c>
      <c r="N4" s="13"/>
      <c r="O4" s="13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V4"/>
  <sheetViews>
    <sheetView topLeftCell="B1" workbookViewId="0">
      <selection activeCell="N18" sqref="N18"/>
    </sheetView>
  </sheetViews>
  <sheetFormatPr defaultColWidth="11.85546875" defaultRowHeight="12.75"/>
  <cols>
    <col min="1" max="1" width="12.7109375" style="20" bestFit="1" customWidth="1"/>
    <col min="2" max="3" width="11.5703125" style="21" bestFit="1" customWidth="1"/>
    <col min="4" max="4" width="12.5703125" style="21" bestFit="1" customWidth="1"/>
    <col min="5" max="9" width="11.5703125" style="21" bestFit="1" customWidth="1"/>
    <col min="10" max="10" width="10.5703125" style="21" bestFit="1" customWidth="1"/>
    <col min="11" max="11" width="12.5703125" style="21" bestFit="1" customWidth="1"/>
    <col min="12" max="12" width="11.5703125" style="21" bestFit="1" customWidth="1"/>
    <col min="13" max="13" width="10.5703125" style="21" bestFit="1" customWidth="1"/>
    <col min="14" max="14" width="12.5703125" style="21" bestFit="1" customWidth="1"/>
    <col min="15" max="15" width="11.5703125" style="21" bestFit="1" customWidth="1"/>
    <col min="16" max="16" width="7" style="21" bestFit="1" customWidth="1"/>
    <col min="17" max="17" width="10.5703125" style="21" bestFit="1" customWidth="1"/>
    <col min="18" max="19" width="11.5703125" style="21" bestFit="1" customWidth="1"/>
    <col min="20" max="20" width="9.85546875" style="21" bestFit="1" customWidth="1"/>
    <col min="22" max="22" width="7" bestFit="1" customWidth="1"/>
  </cols>
  <sheetData>
    <row r="1" spans="1:22" s="27" customFormat="1">
      <c r="A1" s="25" t="s">
        <v>11</v>
      </c>
      <c r="B1" s="26" t="s">
        <v>30</v>
      </c>
      <c r="C1" s="26" t="s">
        <v>31</v>
      </c>
      <c r="D1" s="26" t="s">
        <v>12</v>
      </c>
      <c r="E1" s="26" t="s">
        <v>32</v>
      </c>
      <c r="F1" s="26" t="s">
        <v>33</v>
      </c>
      <c r="G1" s="26" t="s">
        <v>34</v>
      </c>
      <c r="H1" s="26" t="s">
        <v>35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36</v>
      </c>
      <c r="V1" s="25" t="s">
        <v>64</v>
      </c>
    </row>
    <row r="2" spans="1:22" s="19" customFormat="1" ht="15">
      <c r="A2" s="55">
        <v>1</v>
      </c>
      <c r="B2" s="56">
        <v>584596.978</v>
      </c>
      <c r="C2" s="56">
        <v>167661.4675</v>
      </c>
      <c r="D2" s="56">
        <v>3445885.5115999999</v>
      </c>
      <c r="E2" s="56">
        <v>579984.34120000002</v>
      </c>
      <c r="F2" s="56">
        <v>586097.56999999995</v>
      </c>
      <c r="G2" s="56">
        <v>166024.13</v>
      </c>
      <c r="H2" s="56">
        <v>172573.48</v>
      </c>
      <c r="I2" s="56">
        <v>0</v>
      </c>
      <c r="J2" s="56">
        <v>0</v>
      </c>
      <c r="K2" s="56">
        <v>2102035</v>
      </c>
      <c r="L2" s="56">
        <v>0</v>
      </c>
      <c r="M2" s="56">
        <v>0</v>
      </c>
      <c r="N2" s="56">
        <v>0</v>
      </c>
      <c r="O2" s="56">
        <v>0</v>
      </c>
      <c r="P2" s="56">
        <v>0</v>
      </c>
      <c r="Q2" s="56">
        <v>0</v>
      </c>
      <c r="R2" s="56">
        <v>0</v>
      </c>
      <c r="S2" s="56">
        <v>463936</v>
      </c>
      <c r="T2" s="56">
        <v>0</v>
      </c>
      <c r="V2" s="40"/>
    </row>
    <row r="3" spans="1:22" s="19" customFormat="1" ht="1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V3" s="40"/>
    </row>
    <row r="4" spans="1:22">
      <c r="A4" s="13" t="s">
        <v>37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f>K2</f>
        <v>2102035</v>
      </c>
      <c r="L4" s="13">
        <f t="shared" ref="L4:S4" si="0">L2</f>
        <v>0</v>
      </c>
      <c r="M4" s="13">
        <f t="shared" si="0"/>
        <v>0</v>
      </c>
      <c r="N4" s="13">
        <f t="shared" si="0"/>
        <v>0</v>
      </c>
      <c r="O4" s="13">
        <f t="shared" si="0"/>
        <v>0</v>
      </c>
      <c r="P4" s="13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463936</v>
      </c>
      <c r="T4" s="13">
        <f t="shared" ref="T4" si="1">T2</f>
        <v>0</v>
      </c>
      <c r="U4" s="13"/>
      <c r="V4" s="13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A1:V19"/>
  <sheetViews>
    <sheetView topLeftCell="I1" workbookViewId="0">
      <selection activeCell="K2" sqref="K2:S2"/>
    </sheetView>
  </sheetViews>
  <sheetFormatPr defaultColWidth="12.85546875" defaultRowHeight="12.75"/>
  <cols>
    <col min="1" max="1" width="12.7109375" style="20" bestFit="1" customWidth="1"/>
    <col min="2" max="3" width="11.5703125" style="21" bestFit="1" customWidth="1"/>
    <col min="4" max="4" width="12.5703125" style="21" bestFit="1" customWidth="1"/>
    <col min="5" max="9" width="11.5703125" style="21" bestFit="1" customWidth="1"/>
    <col min="10" max="10" width="10.5703125" style="21" bestFit="1" customWidth="1"/>
    <col min="11" max="11" width="12.5703125" style="21" bestFit="1" customWidth="1"/>
    <col min="12" max="12" width="11.5703125" style="21" bestFit="1" customWidth="1"/>
    <col min="13" max="13" width="10.5703125" style="21" bestFit="1" customWidth="1"/>
    <col min="14" max="14" width="12.5703125" style="21" bestFit="1" customWidth="1"/>
    <col min="15" max="15" width="11.5703125" style="21" bestFit="1" customWidth="1"/>
    <col min="16" max="16" width="7" style="21" bestFit="1" customWidth="1"/>
    <col min="17" max="17" width="10.5703125" style="21" bestFit="1" customWidth="1"/>
    <col min="18" max="19" width="11.5703125" style="21" bestFit="1" customWidth="1"/>
    <col min="20" max="20" width="9.85546875" style="21" bestFit="1" customWidth="1"/>
    <col min="22" max="22" width="7" bestFit="1" customWidth="1"/>
  </cols>
  <sheetData>
    <row r="1" spans="1:22" s="27" customFormat="1">
      <c r="A1" s="25" t="s">
        <v>11</v>
      </c>
      <c r="B1" s="26" t="s">
        <v>30</v>
      </c>
      <c r="C1" s="26" t="s">
        <v>31</v>
      </c>
      <c r="D1" s="26" t="s">
        <v>12</v>
      </c>
      <c r="E1" s="26" t="s">
        <v>32</v>
      </c>
      <c r="F1" s="26" t="s">
        <v>33</v>
      </c>
      <c r="G1" s="26" t="s">
        <v>34</v>
      </c>
      <c r="H1" s="26" t="s">
        <v>35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17</v>
      </c>
      <c r="N1" s="26" t="s">
        <v>18</v>
      </c>
      <c r="O1" s="26" t="s">
        <v>19</v>
      </c>
      <c r="P1" s="26" t="s">
        <v>20</v>
      </c>
      <c r="Q1" s="26" t="s">
        <v>21</v>
      </c>
      <c r="R1" s="26" t="s">
        <v>22</v>
      </c>
      <c r="S1" s="26" t="s">
        <v>23</v>
      </c>
      <c r="T1" s="26" t="s">
        <v>36</v>
      </c>
      <c r="V1" s="25" t="s">
        <v>64</v>
      </c>
    </row>
    <row r="2" spans="1:22" s="19" customFormat="1" ht="15">
      <c r="A2" s="55">
        <v>1</v>
      </c>
      <c r="B2" s="56">
        <v>584596.978</v>
      </c>
      <c r="C2" s="56">
        <v>167661.4675</v>
      </c>
      <c r="D2" s="56">
        <v>3445885.5115999999</v>
      </c>
      <c r="E2" s="56">
        <v>579984.34120000002</v>
      </c>
      <c r="F2" s="56">
        <v>586097.56999999995</v>
      </c>
      <c r="G2" s="56">
        <v>166024.13</v>
      </c>
      <c r="H2" s="56">
        <v>172573.48</v>
      </c>
      <c r="I2" s="180">
        <v>0</v>
      </c>
      <c r="J2" s="180">
        <v>0</v>
      </c>
      <c r="K2" s="180">
        <v>4402093</v>
      </c>
      <c r="L2" s="180">
        <v>0</v>
      </c>
      <c r="M2" s="180">
        <v>0</v>
      </c>
      <c r="N2" s="180">
        <v>0</v>
      </c>
      <c r="O2" s="180">
        <v>0</v>
      </c>
      <c r="P2" s="180">
        <v>0</v>
      </c>
      <c r="Q2" s="180">
        <v>0</v>
      </c>
      <c r="R2" s="180">
        <v>0</v>
      </c>
      <c r="S2" s="180">
        <v>914699</v>
      </c>
      <c r="T2" s="180">
        <v>0</v>
      </c>
      <c r="V2" s="40"/>
    </row>
    <row r="3" spans="1:22" s="19" customFormat="1" ht="1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V3" s="40"/>
    </row>
    <row r="4" spans="1:22">
      <c r="A4" s="13" t="s">
        <v>37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f>K2</f>
        <v>4402093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f>S2</f>
        <v>914699</v>
      </c>
      <c r="T4" s="13">
        <f t="shared" ref="T4" si="0">T2</f>
        <v>0</v>
      </c>
      <c r="U4" s="13"/>
      <c r="V4" s="13"/>
    </row>
    <row r="11" spans="1:22">
      <c r="B11" s="122" t="s">
        <v>119</v>
      </c>
      <c r="C11" s="123" t="s">
        <v>120</v>
      </c>
      <c r="D11" s="122" t="s">
        <v>23</v>
      </c>
    </row>
    <row r="12" spans="1:22">
      <c r="B12" s="122" t="s">
        <v>121</v>
      </c>
      <c r="C12" s="124">
        <v>133035.86000398919</v>
      </c>
      <c r="D12" s="124">
        <v>6872.85</v>
      </c>
    </row>
    <row r="13" spans="1:22">
      <c r="B13" s="122" t="s">
        <v>122</v>
      </c>
      <c r="C13" s="124">
        <v>63508.941778499633</v>
      </c>
      <c r="D13" s="124">
        <v>422.25</v>
      </c>
    </row>
    <row r="14" spans="1:22">
      <c r="B14" s="122" t="s">
        <v>123</v>
      </c>
      <c r="C14" s="124">
        <v>6785823.03260931</v>
      </c>
      <c r="D14" s="124">
        <v>1525940.79</v>
      </c>
    </row>
    <row r="15" spans="1:22">
      <c r="B15" s="122" t="s">
        <v>124</v>
      </c>
      <c r="C15" s="124">
        <v>32307.946840666234</v>
      </c>
      <c r="D15" s="124">
        <v>1162.77</v>
      </c>
    </row>
    <row r="16" spans="1:22">
      <c r="B16" s="122" t="s">
        <v>125</v>
      </c>
      <c r="C16" s="124">
        <v>175448.64126795903</v>
      </c>
      <c r="D16" s="124">
        <v>0</v>
      </c>
    </row>
    <row r="17" spans="2:4">
      <c r="B17" s="122" t="s">
        <v>126</v>
      </c>
      <c r="C17" s="124">
        <v>56431.059777360409</v>
      </c>
      <c r="D17" s="124">
        <v>1315.76</v>
      </c>
    </row>
    <row r="18" spans="2:4">
      <c r="B18" s="122" t="s">
        <v>105</v>
      </c>
      <c r="C18" s="124">
        <v>65399.629526510835</v>
      </c>
      <c r="D18" s="124">
        <v>0</v>
      </c>
    </row>
    <row r="19" spans="2:4">
      <c r="B19" s="122" t="s">
        <v>127</v>
      </c>
      <c r="C19" s="124">
        <v>5069.48693234846</v>
      </c>
      <c r="D19" s="124">
        <v>42.73</v>
      </c>
    </row>
  </sheetData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0"/>
  </sheetPr>
  <dimension ref="A2:T38"/>
  <sheetViews>
    <sheetView zoomScale="85" zoomScaleNormal="85" workbookViewId="0">
      <selection activeCell="E34" sqref="E34"/>
    </sheetView>
  </sheetViews>
  <sheetFormatPr defaultRowHeight="12.75"/>
  <cols>
    <col min="2" max="2" width="11.28515625" customWidth="1"/>
    <col min="3" max="3" width="28.28515625" customWidth="1"/>
    <col min="4" max="4" width="37.42578125" customWidth="1"/>
    <col min="5" max="5" width="21" customWidth="1"/>
    <col min="7" max="7" width="10.140625" customWidth="1"/>
    <col min="17" max="17" width="12.42578125" customWidth="1"/>
  </cols>
  <sheetData>
    <row r="2" spans="3:20" ht="26.25">
      <c r="C2" s="22" t="s">
        <v>49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3:20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3:20">
      <c r="C4" s="1"/>
      <c r="D4" s="1" t="s">
        <v>63</v>
      </c>
      <c r="E4" s="8">
        <f>'Vodovod - Vrednost inf.'!E25</f>
        <v>19950000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3:20">
      <c r="C5" s="1"/>
      <c r="D5" s="1" t="s">
        <v>52</v>
      </c>
      <c r="E5" s="32">
        <f>'Izračun - Rekapitulacija '!G5</f>
        <v>0.3</v>
      </c>
      <c r="F5" s="1">
        <f>1-E5</f>
        <v>0.7</v>
      </c>
      <c r="H5" s="1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3:20">
      <c r="C6" s="1"/>
      <c r="D6" s="1" t="s">
        <v>53</v>
      </c>
      <c r="E6" s="1">
        <v>0.8</v>
      </c>
      <c r="F6" s="1">
        <v>0.5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/>
      <c r="R6" s="1"/>
      <c r="S6" s="1"/>
      <c r="T6" s="1"/>
    </row>
    <row r="7" spans="3:20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3:20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3:20" s="19" customFormat="1">
      <c r="C9" s="18"/>
      <c r="D9" s="18"/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23</v>
      </c>
      <c r="P9" s="23" t="s">
        <v>36</v>
      </c>
      <c r="Q9" s="18"/>
      <c r="R9" s="18"/>
      <c r="S9" s="18"/>
      <c r="T9" s="18"/>
    </row>
    <row r="10" spans="3:20" s="19" customFormat="1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3:20">
      <c r="C11" s="6"/>
      <c r="D11" s="6"/>
      <c r="E11" s="6">
        <f>'Vodovod - Površine Pov in KS '!B4</f>
        <v>0</v>
      </c>
      <c r="F11" s="6">
        <f>'Vodovod - Površine Pov in KS '!C4</f>
        <v>0</v>
      </c>
      <c r="G11" s="6">
        <f>'Vodovod - Površine Pov in KS '!D4</f>
        <v>4402093</v>
      </c>
      <c r="H11" s="6">
        <f>'Vodovod - Površine Pov in KS '!E4</f>
        <v>0</v>
      </c>
      <c r="I11" s="6">
        <f>'Vodovod - Površine Pov in KS '!F4</f>
        <v>0</v>
      </c>
      <c r="J11" s="6">
        <f>'Vodovod - Površine Pov in KS '!G4</f>
        <v>0</v>
      </c>
      <c r="K11" s="6">
        <f>'Vodovod - Površine Pov in KS '!H4</f>
        <v>0</v>
      </c>
      <c r="L11" s="6">
        <f>'Vodovod - Površine Pov in KS '!I4</f>
        <v>0</v>
      </c>
      <c r="M11" s="6">
        <f>'Vodovod - Površine Pov in KS '!J4</f>
        <v>0</v>
      </c>
      <c r="N11" s="6">
        <f>'Vodovod - Površine Pov in KS '!K4</f>
        <v>0</v>
      </c>
      <c r="O11" s="6">
        <f>'Vodovod - Površine Pov in KS '!L4</f>
        <v>914699</v>
      </c>
      <c r="P11" s="6">
        <f>'Vodovod - Površine Pov in KS '!M4</f>
        <v>0</v>
      </c>
      <c r="Q11" s="6"/>
      <c r="R11" s="6"/>
      <c r="S11" s="6"/>
      <c r="T11" s="6"/>
    </row>
    <row r="12" spans="3:20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3:20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3:20">
      <c r="C14" s="14"/>
      <c r="D14" s="14" t="s">
        <v>24</v>
      </c>
      <c r="E14" s="14">
        <f>SUM(E11:E13)</f>
        <v>0</v>
      </c>
      <c r="F14" s="14">
        <f>SUM(F11:F13)</f>
        <v>0</v>
      </c>
      <c r="G14" s="14">
        <f t="shared" ref="G14:P14" si="0">SUM(G11:G11)</f>
        <v>4402093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914699</v>
      </c>
      <c r="P14" s="14">
        <f t="shared" si="0"/>
        <v>0</v>
      </c>
      <c r="Q14" s="14">
        <f>SUM(G14:O14)</f>
        <v>5316792</v>
      </c>
      <c r="R14" s="14"/>
      <c r="S14" s="14"/>
      <c r="T14" s="14"/>
    </row>
    <row r="15" spans="3:20">
      <c r="C15" s="13"/>
      <c r="D15" s="13" t="s">
        <v>38</v>
      </c>
      <c r="E15" s="13">
        <f t="shared" ref="E15:O15" si="1">E6*E14</f>
        <v>0</v>
      </c>
      <c r="F15" s="13">
        <f t="shared" si="1"/>
        <v>0</v>
      </c>
      <c r="G15" s="13">
        <f t="shared" si="1"/>
        <v>4402093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Q15" s="13">
        <f>SUM(E15:O15)</f>
        <v>4402093</v>
      </c>
      <c r="R15" s="13"/>
      <c r="S15" s="13"/>
      <c r="T15" s="13"/>
    </row>
    <row r="16" spans="3:20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6.25">
      <c r="C18" s="16" t="s">
        <v>50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8">
      <c r="C20" s="15"/>
      <c r="D20" s="17" t="s">
        <v>26</v>
      </c>
      <c r="E20" s="17">
        <f>E4/Q15</f>
        <v>4.5319351499389038</v>
      </c>
      <c r="F20" s="15"/>
      <c r="G20" s="15" t="s">
        <v>27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8">
      <c r="C21" s="6"/>
      <c r="D21" s="24" t="s">
        <v>55</v>
      </c>
      <c r="E21" s="24">
        <f>E20*E5</f>
        <v>1.3595805449816711</v>
      </c>
      <c r="F21" s="6"/>
      <c r="G21" s="6"/>
      <c r="H21" s="6"/>
      <c r="I21" s="6"/>
      <c r="J21" s="6"/>
      <c r="K21" s="6"/>
      <c r="L21" s="6"/>
      <c r="M21" s="6"/>
      <c r="N21" s="15"/>
      <c r="O21" s="6"/>
      <c r="P21" s="6"/>
      <c r="Q21" s="6"/>
      <c r="R21" s="6"/>
      <c r="S21" s="6"/>
      <c r="T21" s="6"/>
    </row>
    <row r="22" spans="1:20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6.25">
      <c r="C27" s="16" t="s">
        <v>28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38" t="s">
        <v>83</v>
      </c>
      <c r="B28" s="38" t="s">
        <v>84</v>
      </c>
      <c r="C28" s="38" t="s">
        <v>85</v>
      </c>
      <c r="D28" s="38" t="s">
        <v>86</v>
      </c>
      <c r="E28" s="39" t="s">
        <v>87</v>
      </c>
      <c r="F28" s="6"/>
      <c r="G28" s="2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20">
        <v>1</v>
      </c>
      <c r="B29" s="20" t="s">
        <v>30</v>
      </c>
      <c r="C29" s="20" t="s">
        <v>88</v>
      </c>
      <c r="D29" s="20" t="s">
        <v>88</v>
      </c>
      <c r="E29" s="6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C30" s="6"/>
      <c r="D30" s="12"/>
      <c r="E30" s="12"/>
    </row>
    <row r="31" spans="1:20">
      <c r="C31" s="6"/>
      <c r="D31" s="6" t="s">
        <v>62</v>
      </c>
      <c r="E31" s="31">
        <f>SUM(E29:E29)+O14+P14</f>
        <v>914699</v>
      </c>
    </row>
    <row r="32" spans="1:20">
      <c r="C32" s="6"/>
      <c r="D32" s="6"/>
      <c r="E32" s="6"/>
    </row>
    <row r="33" spans="3:5">
      <c r="C33" s="6"/>
      <c r="D33" s="6"/>
      <c r="E33" s="15"/>
    </row>
    <row r="34" spans="3:5" ht="18">
      <c r="C34" s="15"/>
      <c r="D34" s="17" t="s">
        <v>29</v>
      </c>
      <c r="E34" s="17">
        <f>E4/E31</f>
        <v>21.810453493444292</v>
      </c>
    </row>
    <row r="35" spans="3:5" ht="18">
      <c r="C35" s="6"/>
      <c r="D35" s="24" t="s">
        <v>54</v>
      </c>
      <c r="E35" s="24">
        <f>E34*F5</f>
        <v>15.267317445411004</v>
      </c>
    </row>
    <row r="36" spans="3:5">
      <c r="C36" s="6"/>
      <c r="D36" s="6"/>
      <c r="E36" s="6"/>
    </row>
    <row r="37" spans="3:5">
      <c r="C37" s="6"/>
      <c r="D37" s="6"/>
      <c r="E37" s="6"/>
    </row>
    <row r="38" spans="3:5">
      <c r="C38" s="6"/>
      <c r="D38" s="6"/>
      <c r="E38" s="6"/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2:T38"/>
  <sheetViews>
    <sheetView zoomScale="85" zoomScaleNormal="85" workbookViewId="0">
      <selection activeCell="E34" sqref="E34"/>
    </sheetView>
  </sheetViews>
  <sheetFormatPr defaultRowHeight="12.75"/>
  <cols>
    <col min="2" max="2" width="11.5703125" customWidth="1"/>
    <col min="3" max="3" width="30.140625" customWidth="1"/>
    <col min="4" max="4" width="34" customWidth="1"/>
    <col min="5" max="5" width="21" customWidth="1"/>
    <col min="17" max="17" width="12" customWidth="1"/>
  </cols>
  <sheetData>
    <row r="2" spans="3:20" ht="26.25">
      <c r="C2" s="22" t="s">
        <v>48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3:20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3:20">
      <c r="C4" s="1"/>
      <c r="D4" s="1" t="s">
        <v>58</v>
      </c>
      <c r="E4" s="13">
        <f>'Kanalizacija - Vrednost inf.'!E30</f>
        <v>7485918.7999999998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3:20">
      <c r="C5" s="1"/>
      <c r="D5" s="1" t="s">
        <v>52</v>
      </c>
      <c r="E5" s="32">
        <f>'Izračun - Rekapitulacija '!G5</f>
        <v>0.3</v>
      </c>
      <c r="F5" s="1">
        <f>1-E5</f>
        <v>0.7</v>
      </c>
      <c r="H5" s="1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3:20">
      <c r="C6" s="1"/>
      <c r="D6" s="1" t="s">
        <v>53</v>
      </c>
      <c r="E6" s="1">
        <v>0.8</v>
      </c>
      <c r="F6" s="1">
        <v>0.5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/>
      <c r="R6" s="1"/>
      <c r="S6" s="1"/>
      <c r="T6" s="1"/>
    </row>
    <row r="7" spans="3:20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3:20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3:20" s="19" customFormat="1">
      <c r="C9" s="18"/>
      <c r="D9" s="18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  <c r="P9" s="18" t="s">
        <v>36</v>
      </c>
      <c r="Q9" s="18"/>
      <c r="R9" s="18"/>
      <c r="S9" s="18"/>
      <c r="T9" s="18"/>
    </row>
    <row r="10" spans="3:20" s="19" customFormat="1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3:20">
      <c r="C11" s="6"/>
      <c r="D11" s="6"/>
      <c r="E11" s="6">
        <f>'Kanal - Površine Pov in KS'!I4</f>
        <v>0</v>
      </c>
      <c r="F11" s="6">
        <f>'Kanal - Površine Pov in KS'!J4</f>
        <v>0</v>
      </c>
      <c r="G11" s="6">
        <f>'Kanal - Površine Pov in KS'!K4</f>
        <v>2102035</v>
      </c>
      <c r="H11" s="6">
        <f>'Kanal - Površine Pov in KS'!L4</f>
        <v>0</v>
      </c>
      <c r="I11" s="6">
        <f>'Kanal - Površine Pov in KS'!M4</f>
        <v>0</v>
      </c>
      <c r="J11" s="6">
        <f>'Kanal - Površine Pov in KS'!N4</f>
        <v>0</v>
      </c>
      <c r="K11" s="6">
        <f>'Kanal - Površine Pov in KS'!O4</f>
        <v>0</v>
      </c>
      <c r="L11" s="6">
        <f>'Kanal - Površine Pov in KS'!P4</f>
        <v>0</v>
      </c>
      <c r="M11" s="6">
        <f>'Kanal - Površine Pov in KS'!Q4</f>
        <v>0</v>
      </c>
      <c r="N11" s="6">
        <f>'Kanal - Površine Pov in KS'!R4</f>
        <v>0</v>
      </c>
      <c r="O11" s="6">
        <f>'Kanal - Površine Pov in KS'!S4</f>
        <v>463936</v>
      </c>
      <c r="P11" s="6">
        <f>'Kanal - Površine Pov in KS'!T4</f>
        <v>0</v>
      </c>
      <c r="Q11" s="6"/>
      <c r="R11" s="6"/>
      <c r="S11" s="6"/>
      <c r="T11" s="6"/>
    </row>
    <row r="12" spans="3:20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3:20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3:20">
      <c r="C14" s="14"/>
      <c r="D14" s="14" t="s">
        <v>24</v>
      </c>
      <c r="E14" s="14">
        <f>SUM(E11:E13)</f>
        <v>0</v>
      </c>
      <c r="F14" s="14">
        <f>SUM(F11:F13)</f>
        <v>0</v>
      </c>
      <c r="G14" s="14">
        <f t="shared" ref="G14:P14" si="0">SUM(G11:G11)</f>
        <v>2102035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30">
        <f t="shared" si="0"/>
        <v>463936</v>
      </c>
      <c r="P14" s="30">
        <f t="shared" si="0"/>
        <v>0</v>
      </c>
      <c r="Q14" s="14">
        <f>SUM(G14:O14)</f>
        <v>2565971</v>
      </c>
      <c r="R14" s="14"/>
      <c r="S14" s="14"/>
      <c r="T14" s="14"/>
    </row>
    <row r="15" spans="3:20">
      <c r="C15" s="13"/>
      <c r="D15" s="13" t="s">
        <v>38</v>
      </c>
      <c r="E15" s="13">
        <f t="shared" ref="E15:O15" si="1">E6*E14</f>
        <v>0</v>
      </c>
      <c r="F15" s="13">
        <f t="shared" si="1"/>
        <v>0</v>
      </c>
      <c r="G15" s="13">
        <f t="shared" si="1"/>
        <v>2102035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Q15" s="13">
        <f>SUM(E15:O15)</f>
        <v>2102035</v>
      </c>
      <c r="R15" s="13"/>
      <c r="S15" s="13"/>
      <c r="T15" s="13"/>
    </row>
    <row r="16" spans="3:20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6.25">
      <c r="C18" s="16" t="s">
        <v>47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8">
      <c r="C20" s="15"/>
      <c r="D20" s="17" t="s">
        <v>39</v>
      </c>
      <c r="E20" s="17">
        <f>E4/Q15</f>
        <v>3.5612721957531628</v>
      </c>
      <c r="F20" s="15"/>
      <c r="G20" s="15" t="s">
        <v>41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8">
      <c r="C21" s="6"/>
      <c r="D21" s="24" t="s">
        <v>56</v>
      </c>
      <c r="E21" s="24">
        <f>E20*E5</f>
        <v>1.0683816587259487</v>
      </c>
      <c r="F21" s="6"/>
      <c r="G21" s="6"/>
      <c r="H21" s="6"/>
      <c r="I21" s="6"/>
      <c r="J21" s="6"/>
      <c r="K21" s="6"/>
      <c r="L21" s="6"/>
      <c r="M21" s="6"/>
      <c r="N21" s="15"/>
      <c r="O21" s="6"/>
      <c r="P21" s="6"/>
      <c r="Q21" s="6"/>
      <c r="R21" s="6"/>
      <c r="S21" s="6"/>
      <c r="T21" s="6"/>
    </row>
    <row r="22" spans="1:20">
      <c r="C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6.25">
      <c r="C27" s="16" t="s">
        <v>46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38" t="s">
        <v>83</v>
      </c>
      <c r="B28" s="38" t="s">
        <v>84</v>
      </c>
      <c r="C28" s="38" t="s">
        <v>85</v>
      </c>
      <c r="D28" s="38" t="s">
        <v>86</v>
      </c>
      <c r="E28" s="39" t="s">
        <v>87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20">
        <v>1</v>
      </c>
      <c r="B29" s="20" t="s">
        <v>89</v>
      </c>
      <c r="C29" s="20" t="s">
        <v>89</v>
      </c>
      <c r="D29" s="20" t="s">
        <v>89</v>
      </c>
      <c r="E29" s="6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C30" s="6"/>
      <c r="D30" s="12"/>
      <c r="E30" s="12"/>
    </row>
    <row r="31" spans="1:20">
      <c r="C31" s="6"/>
      <c r="D31" s="6" t="s">
        <v>62</v>
      </c>
      <c r="E31" s="31">
        <f>SUM(E29:E30)+O14+P14</f>
        <v>463936</v>
      </c>
    </row>
    <row r="32" spans="1:20">
      <c r="C32" s="6"/>
      <c r="D32" s="6"/>
      <c r="E32" s="6"/>
    </row>
    <row r="33" spans="3:5">
      <c r="C33" s="6"/>
      <c r="D33" s="6"/>
      <c r="E33" s="15"/>
    </row>
    <row r="34" spans="3:5" ht="18">
      <c r="C34" s="15"/>
      <c r="D34" s="17" t="s">
        <v>40</v>
      </c>
      <c r="E34" s="17">
        <f>E4/E31</f>
        <v>16.135671299489584</v>
      </c>
    </row>
    <row r="35" spans="3:5" ht="18">
      <c r="C35" s="6"/>
      <c r="D35" s="24" t="s">
        <v>57</v>
      </c>
      <c r="E35" s="24">
        <f>E34*F5</f>
        <v>11.294969909642708</v>
      </c>
    </row>
    <row r="36" spans="3:5">
      <c r="C36" s="6"/>
      <c r="D36" s="6"/>
      <c r="E36" s="6"/>
    </row>
    <row r="37" spans="3:5">
      <c r="C37" s="6"/>
      <c r="D37" s="6"/>
      <c r="E37" s="6"/>
    </row>
    <row r="38" spans="3:5">
      <c r="C38" s="6"/>
      <c r="D38" s="6"/>
      <c r="E38" s="6"/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55"/>
  </sheetPr>
  <dimension ref="A2:T38"/>
  <sheetViews>
    <sheetView zoomScale="85" zoomScaleNormal="85" workbookViewId="0">
      <selection activeCell="E34" sqref="E34"/>
    </sheetView>
  </sheetViews>
  <sheetFormatPr defaultRowHeight="12.75"/>
  <cols>
    <col min="2" max="2" width="12" customWidth="1"/>
    <col min="3" max="3" width="30.7109375" customWidth="1"/>
    <col min="4" max="4" width="38" customWidth="1"/>
    <col min="5" max="5" width="21" customWidth="1"/>
    <col min="17" max="17" width="13.85546875" customWidth="1"/>
  </cols>
  <sheetData>
    <row r="2" spans="3:20" ht="26.25">
      <c r="C2" s="22" t="s">
        <v>51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3:20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3:20">
      <c r="C4" s="1"/>
      <c r="D4" s="1" t="s">
        <v>59</v>
      </c>
      <c r="E4" s="13">
        <f>'Ceste - Vrednost inf.'!G19</f>
        <v>14874090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3:20">
      <c r="C5" s="1"/>
      <c r="D5" s="1" t="s">
        <v>52</v>
      </c>
      <c r="E5" s="32">
        <f>'Izračun - Rekapitulacija '!G5</f>
        <v>0.3</v>
      </c>
      <c r="F5" s="1">
        <f>1-E5</f>
        <v>0.7</v>
      </c>
      <c r="H5" s="1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3:20">
      <c r="C6" s="1"/>
      <c r="D6" s="1" t="s">
        <v>53</v>
      </c>
      <c r="E6" s="1">
        <v>0.8</v>
      </c>
      <c r="F6" s="1">
        <v>0.5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/>
      <c r="R6" s="1"/>
      <c r="S6" s="1"/>
      <c r="T6" s="1"/>
    </row>
    <row r="7" spans="3:20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3:20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3:20" s="19" customFormat="1">
      <c r="C9" s="18"/>
      <c r="D9" s="18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  <c r="P9" s="18" t="s">
        <v>36</v>
      </c>
      <c r="Q9" s="18"/>
      <c r="R9" s="18"/>
      <c r="S9" s="18"/>
      <c r="T9" s="18"/>
    </row>
    <row r="10" spans="3:20" s="19" customFormat="1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3:20">
      <c r="C11" s="6"/>
      <c r="D11" s="6"/>
      <c r="E11" s="6">
        <f>'Ceste - Površine Pov in KS'!I4</f>
        <v>0</v>
      </c>
      <c r="F11" s="6">
        <f>'Ceste - Površine Pov in KS'!J4</f>
        <v>0</v>
      </c>
      <c r="G11" s="6">
        <f>'Ceste - Površine Pov in KS'!K4</f>
        <v>4402093</v>
      </c>
      <c r="H11" s="6">
        <f>'Ceste - Površine Pov in KS'!L4</f>
        <v>0</v>
      </c>
      <c r="I11" s="6">
        <f>'Ceste - Površine Pov in KS'!M4</f>
        <v>0</v>
      </c>
      <c r="J11" s="6">
        <f>'Ceste - Površine Pov in KS'!N4</f>
        <v>0</v>
      </c>
      <c r="K11" s="6">
        <f>'Ceste - Površine Pov in KS'!O4</f>
        <v>0</v>
      </c>
      <c r="L11" s="6">
        <f>'Ceste - Površine Pov in KS'!P4</f>
        <v>0</v>
      </c>
      <c r="M11" s="6">
        <f>'Ceste - Površine Pov in KS'!Q4</f>
        <v>0</v>
      </c>
      <c r="N11" s="6">
        <f>'Ceste - Površine Pov in KS'!R4</f>
        <v>0</v>
      </c>
      <c r="O11" s="6">
        <f>'Ceste - Površine Pov in KS'!S4</f>
        <v>914699</v>
      </c>
      <c r="P11" s="6">
        <f>'Ceste - Površine Pov in KS'!T4</f>
        <v>0</v>
      </c>
      <c r="Q11" s="6"/>
      <c r="R11" s="6"/>
      <c r="S11" s="6"/>
      <c r="T11" s="6"/>
    </row>
    <row r="12" spans="3:20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3:20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3:20">
      <c r="C14" s="14"/>
      <c r="D14" s="14" t="s">
        <v>24</v>
      </c>
      <c r="E14" s="14">
        <f>SUM(E11:E13)</f>
        <v>0</v>
      </c>
      <c r="F14" s="14">
        <f>SUM(F11:F13)</f>
        <v>0</v>
      </c>
      <c r="G14" s="14">
        <f t="shared" ref="G14:P14" si="0">SUM(G11:G11)</f>
        <v>4402093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914699</v>
      </c>
      <c r="P14" s="14">
        <f t="shared" si="0"/>
        <v>0</v>
      </c>
      <c r="Q14" s="14">
        <f>SUM(G14:O14)</f>
        <v>5316792</v>
      </c>
      <c r="R14" s="14"/>
      <c r="S14" s="14"/>
      <c r="T14" s="14"/>
    </row>
    <row r="15" spans="3:20">
      <c r="C15" s="13"/>
      <c r="D15" s="13" t="s">
        <v>38</v>
      </c>
      <c r="E15" s="13">
        <f t="shared" ref="E15:O15" si="1">E6*E14</f>
        <v>0</v>
      </c>
      <c r="F15" s="13">
        <f t="shared" si="1"/>
        <v>0</v>
      </c>
      <c r="G15" s="13">
        <f t="shared" si="1"/>
        <v>4402093</v>
      </c>
      <c r="H15" s="13">
        <f t="shared" si="1"/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Q15" s="13">
        <f>SUM(E15:O15)</f>
        <v>4402093</v>
      </c>
      <c r="R15" s="13"/>
      <c r="S15" s="13"/>
      <c r="T15" s="13"/>
    </row>
    <row r="16" spans="3:20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6.25">
      <c r="C18" s="16" t="s">
        <v>25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8">
      <c r="C20" s="15"/>
      <c r="D20" s="17" t="s">
        <v>42</v>
      </c>
      <c r="E20" s="17">
        <f>E4/Q15</f>
        <v>3.3788677340528697</v>
      </c>
      <c r="F20" s="15"/>
      <c r="G20" s="15" t="s">
        <v>45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8">
      <c r="C21" s="6"/>
      <c r="D21" s="24" t="s">
        <v>60</v>
      </c>
      <c r="E21" s="24">
        <f>E20*E5</f>
        <v>1.0136603202158609</v>
      </c>
      <c r="F21" s="6"/>
      <c r="G21" s="6"/>
      <c r="H21" s="6"/>
      <c r="I21" s="6"/>
      <c r="J21" s="6"/>
      <c r="K21" s="6"/>
      <c r="L21" s="6"/>
      <c r="M21" s="6"/>
      <c r="N21" s="15"/>
      <c r="O21" s="6"/>
      <c r="P21" s="6"/>
      <c r="Q21" s="6"/>
      <c r="R21" s="6"/>
      <c r="S21" s="6"/>
      <c r="T21" s="6"/>
    </row>
    <row r="22" spans="1:20">
      <c r="C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6.25">
      <c r="C27" s="16" t="s">
        <v>44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38" t="s">
        <v>83</v>
      </c>
      <c r="B28" s="38" t="s">
        <v>84</v>
      </c>
      <c r="C28" s="38" t="s">
        <v>85</v>
      </c>
      <c r="D28" s="38" t="s">
        <v>86</v>
      </c>
      <c r="E28" s="39" t="s">
        <v>87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20">
        <v>1</v>
      </c>
      <c r="B29" s="20" t="s">
        <v>89</v>
      </c>
      <c r="C29" s="20" t="s">
        <v>89</v>
      </c>
      <c r="D29" s="20" t="s">
        <v>89</v>
      </c>
      <c r="E29" s="6"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C30" s="20"/>
      <c r="D30" s="20"/>
      <c r="E30" s="29"/>
    </row>
    <row r="31" spans="1:20">
      <c r="C31" s="20"/>
      <c r="D31" s="6" t="s">
        <v>62</v>
      </c>
      <c r="E31" s="31">
        <f>SUM(E29:E30)+O14+P14</f>
        <v>914699</v>
      </c>
    </row>
    <row r="32" spans="1:20">
      <c r="C32" s="20"/>
      <c r="D32" s="6"/>
      <c r="E32" s="6"/>
    </row>
    <row r="33" spans="3:5">
      <c r="C33" s="6"/>
      <c r="D33" s="6"/>
      <c r="E33" s="6"/>
    </row>
    <row r="34" spans="3:5" ht="18">
      <c r="C34" s="6"/>
      <c r="D34" s="17" t="s">
        <v>43</v>
      </c>
      <c r="E34" s="17">
        <f>E4/E31</f>
        <v>16.261185373549115</v>
      </c>
    </row>
    <row r="35" spans="3:5" ht="18">
      <c r="C35" s="6"/>
      <c r="D35" s="24" t="s">
        <v>61</v>
      </c>
      <c r="E35" s="24">
        <f>E34*F5</f>
        <v>11.382829761484379</v>
      </c>
    </row>
    <row r="36" spans="3:5">
      <c r="D36" s="6"/>
      <c r="E36" s="6"/>
    </row>
    <row r="37" spans="3:5">
      <c r="D37" s="6"/>
      <c r="E37" s="6"/>
    </row>
    <row r="38" spans="3:5">
      <c r="D38" s="6"/>
      <c r="E38" s="6"/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Vodovod - Vrednost inf.</vt:lpstr>
      <vt:lpstr>Kanalizacija - Vrednost inf.</vt:lpstr>
      <vt:lpstr>Ceste - Vrednost inf.</vt:lpstr>
      <vt:lpstr>Vodovod - Površine Pov in KS </vt:lpstr>
      <vt:lpstr>Kanal - Površine Pov in KS</vt:lpstr>
      <vt:lpstr>Ceste - Površine Pov in KS</vt:lpstr>
      <vt:lpstr>Vodovod - Izračun KP</vt:lpstr>
      <vt:lpstr>Kanalizacija - Izračun KP</vt:lpstr>
      <vt:lpstr>Ceste - Izračun KP</vt:lpstr>
      <vt:lpstr>Izračun - Rekapitulacija </vt:lpstr>
    </vt:vector>
  </TitlesOfParts>
  <Company>Kaliopa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Dimnik</dc:creator>
  <cp:lastModifiedBy>zupan</cp:lastModifiedBy>
  <dcterms:created xsi:type="dcterms:W3CDTF">2007-05-29T20:38:49Z</dcterms:created>
  <dcterms:modified xsi:type="dcterms:W3CDTF">2010-01-26T13:04:08Z</dcterms:modified>
</cp:coreProperties>
</file>