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5" windowWidth="15195" windowHeight="8445" activeTab="0"/>
  </bookViews>
  <sheets>
    <sheet name="OBRAZEC 2" sheetId="1" r:id="rId1"/>
    <sheet name="OBRAZEC 2-2" sheetId="2" r:id="rId2"/>
    <sheet name="OBRAZEC 2-1" sheetId="3" r:id="rId3"/>
  </sheets>
  <definedNames/>
  <calcPr calcMode="manual" fullCalcOnLoad="1"/>
</workbook>
</file>

<file path=xl/sharedStrings.xml><?xml version="1.0" encoding="utf-8"?>
<sst xmlns="http://schemas.openxmlformats.org/spreadsheetml/2006/main" count="169" uniqueCount="126">
  <si>
    <t xml:space="preserve">OBRAZEC ZA PREDLOG CENE STORITVE POMOČI DRUŽINI NA DOMU </t>
  </si>
  <si>
    <t>OBRAZEC 2</t>
  </si>
  <si>
    <t>Datum:</t>
  </si>
  <si>
    <t>Izvajalec:</t>
  </si>
  <si>
    <t>Število zaposlenih:</t>
  </si>
  <si>
    <t>3</t>
  </si>
  <si>
    <t>4</t>
  </si>
  <si>
    <t>5</t>
  </si>
  <si>
    <t>Število efektivnih ur na enega oskrbovalca na mesec:</t>
  </si>
  <si>
    <t>6</t>
  </si>
  <si>
    <t>Skupno število efektivnih ur na mesec (4*5):</t>
  </si>
  <si>
    <t>Obrazložitev:</t>
  </si>
  <si>
    <t>Povprečni mesečni stroški v EUR</t>
  </si>
  <si>
    <t>Razlika v EUR na mesec (5=2-3-4)</t>
  </si>
  <si>
    <t>Cena storitve (6=5/ sk. št.efekt.ur)</t>
  </si>
  <si>
    <t>1</t>
  </si>
  <si>
    <t>2</t>
  </si>
  <si>
    <t>a)</t>
  </si>
  <si>
    <t xml:space="preserve">Stroški iz prve alinee prvega odstavka 12. člena tega pravilnika (strokovna priprava v zvezi s sklen. dog..) </t>
  </si>
  <si>
    <t>b)</t>
  </si>
  <si>
    <t>Stroški iz druge alinee prvega odstavka 12. člena tega pravilnika (vodenje in koordiniranje)</t>
  </si>
  <si>
    <t>c)</t>
  </si>
  <si>
    <t>Stroški za neposredno socialno oskrbo (d+e+f)</t>
  </si>
  <si>
    <t>d)</t>
  </si>
  <si>
    <t>e)</t>
  </si>
  <si>
    <t>f)</t>
  </si>
  <si>
    <t>g)</t>
  </si>
  <si>
    <t>SKUPAJ (a+b+c)</t>
  </si>
  <si>
    <t>SKUPAJ NA URO (a+b+c/skup. št. efektivnih ur)</t>
  </si>
  <si>
    <t>Struktura stroškov za aktivnosti iz prve alinee prvega odstavka 12. člena (strokovna priprava v zvezi s sklen. dog…) in druge alinee prvega odstavka 12. člena tega pravilnika (vodenje in koordiniranje) na mesec *:</t>
  </si>
  <si>
    <t>Osnova za obračun</t>
  </si>
  <si>
    <t>STROŠKI DELA (a+b+c+d)</t>
  </si>
  <si>
    <t xml:space="preserve">Skupaj bruto </t>
  </si>
  <si>
    <t>- osnovna bruto plača brez delovne dobe</t>
  </si>
  <si>
    <t>- dodatek za delovno dobo (35. člen KPJS)</t>
  </si>
  <si>
    <t>- uspešnost</t>
  </si>
  <si>
    <t xml:space="preserve">Premija KDPZ  (upoštevajo izvajalci v okviru mreže javne službe) </t>
  </si>
  <si>
    <t xml:space="preserve"> Drugi stroški dela (skupaj)</t>
  </si>
  <si>
    <t>- regres za letni dopust</t>
  </si>
  <si>
    <t>- povračilo stroškov prehrane med delom</t>
  </si>
  <si>
    <t>2.</t>
  </si>
  <si>
    <t>stroški pisarniškega materiala</t>
  </si>
  <si>
    <t>stroški nabave drobnega inventarja</t>
  </si>
  <si>
    <t>stroški čistilnih storitev</t>
  </si>
  <si>
    <t>drugi stroški prostorov</t>
  </si>
  <si>
    <t>stroški plačilnega prometa</t>
  </si>
  <si>
    <t>h)</t>
  </si>
  <si>
    <t>stroški izobraževanja</t>
  </si>
  <si>
    <t>i)</t>
  </si>
  <si>
    <t>stroški najemnine</t>
  </si>
  <si>
    <t>j)</t>
  </si>
  <si>
    <t>drugi stroški</t>
  </si>
  <si>
    <t>3.</t>
  </si>
  <si>
    <t>STROŠKI AMORTIZACIJE</t>
  </si>
  <si>
    <t>4.</t>
  </si>
  <si>
    <t>STROŠKI INVESTICIJSKEGA VZDRŽEVANJA</t>
  </si>
  <si>
    <t>5.</t>
  </si>
  <si>
    <t>STROŠKI FINANCIRANJA</t>
  </si>
  <si>
    <t>SKUPAJ (1+2+3+4+5)</t>
  </si>
  <si>
    <t xml:space="preserve">OBVEZNE PRILOGE: </t>
  </si>
  <si>
    <t>- K točki 3. in 4. - izračun stroškov amortizacije in stroškov investicijskega vzdrževanja.</t>
  </si>
  <si>
    <t>- K točki 5. - izračun stroškov financiranja s poročilom revizijske družbe.</t>
  </si>
  <si>
    <t xml:space="preserve">* Izvajalec lahko obrazec 2/1 uporabi tako za izračun stroškov iz prve in izračun stroškov iz druge alinee prvega odstavka 12. člena tega pravilnika. </t>
  </si>
  <si>
    <t xml:space="preserve">* *Dodatke po KPJS oz. drugi pravni osnovi se upošteva le za tiste vodje storitev, ki dejansko izpolnjujejo pogoje za posamezen dodatek. </t>
  </si>
  <si>
    <t>Struktura stroškov za neposredno socialno oskrbo uporabnikov na mesec</t>
  </si>
  <si>
    <t>1.</t>
  </si>
  <si>
    <t>STROŠKI DELA (a+b+c+d+e)</t>
  </si>
  <si>
    <t>Skupaj bruto</t>
  </si>
  <si>
    <t>- dodatek za nevarnosti  in posebne obremenitve (39. člen KPJS)*</t>
  </si>
  <si>
    <t>- dodatek za delo v neenakomerno razporejenem delovne času (42. člen KPJS)*</t>
  </si>
  <si>
    <t>- dodatek za delo v nedeljo in na dan, ki je z zakonom določen kot dela prost dan (44. člen)*</t>
  </si>
  <si>
    <t>- dodatek za čas stalne pripravljenosti (46. člen KPJS) *</t>
  </si>
  <si>
    <r>
      <t xml:space="preserve">- </t>
    </r>
    <r>
      <rPr>
        <sz val="9"/>
        <rFont val="Arial"/>
        <family val="2"/>
      </rPr>
      <t>drugi možni dodatek po KPJS ali drugi pravni osnovi*</t>
    </r>
  </si>
  <si>
    <t>Drugi stroški dela</t>
  </si>
  <si>
    <t>- povračilo stroškov prevoza na delo in iz dela</t>
  </si>
  <si>
    <t>- drugi stroški</t>
  </si>
  <si>
    <t>korekcija plač ter prispevkov na plače (3,83%)</t>
  </si>
  <si>
    <t>STROŠKI MATERIALA IN STORITEV (a+…+g)</t>
  </si>
  <si>
    <t>stroški za prevozne storitve</t>
  </si>
  <si>
    <t>stroški zaščitnih sredstev</t>
  </si>
  <si>
    <t>stroški zdravstvenih pregledov</t>
  </si>
  <si>
    <t>stroški za zavarovalne premije za zavarovanje za splošno odgovornost iz dejavnosti</t>
  </si>
  <si>
    <t>drugi stroški materiala in storitev</t>
  </si>
  <si>
    <t>CSD RAVNE NA KOROŠKEM</t>
  </si>
  <si>
    <t>OBRAZEC 2/1</t>
  </si>
  <si>
    <t>6.</t>
  </si>
  <si>
    <t xml:space="preserve">OBVEZNE PRILOGE:
- K točki 3 in 4 - izračun stroškov amortizacije in stroškov investicijskega vzdrževanja.
- K točki 5 - izračun stroškov financiranja s poročilom revizijske družbe.
* Dodatke po KPJS ali drugi pravni osnovi se upošteva le za tiste izvajalce socialne oskrbe, ki dejansko izpolnjujejo pogoje za posamezen dodatek
</t>
  </si>
  <si>
    <t>Prispevki delodajalca za socialno varnost 16,10%</t>
  </si>
  <si>
    <t>drugi možni dodatek po KPJS (položajni dodatek 5%)</t>
  </si>
  <si>
    <t>dodatek za specializacijo, magisterij in doktorat (37. člen KPJS)**</t>
  </si>
  <si>
    <t>dodatek za mentorstvo (36. člen KPJS)**</t>
  </si>
  <si>
    <t>uspešnost</t>
  </si>
  <si>
    <t>dodatek za delovno dobo (35. člen KPJS)</t>
  </si>
  <si>
    <t>osnovna bruto plača brez delovne dobe</t>
  </si>
  <si>
    <t>regres za letni dopust 1/12</t>
  </si>
  <si>
    <t>povračilo stroškov prehrane med delom 1/12</t>
  </si>
  <si>
    <t>povračilo stroškov prevoza na delo in z dela 1/12</t>
  </si>
  <si>
    <t>drugi stroški dela 1/12</t>
  </si>
  <si>
    <t xml:space="preserve">STROŠKI MATERIALA IN STORITEV (a+...+j) </t>
  </si>
  <si>
    <t>stroški energije in vode, ogrevanje</t>
  </si>
  <si>
    <t>stroški za upravno administrativna dela (upoš- tevajo se samo pri izračunu stroškov iz druge alinee prvega odstavka 12. člena tega pravilnika) max 75% str.dela</t>
  </si>
  <si>
    <t>50% bruto plač</t>
  </si>
  <si>
    <t>RAZDELILNIK ZA VODENJE STORITVE POMOČI NA DOMU KOT SOCIALNE OSKRBE NA DOMU</t>
  </si>
  <si>
    <t xml:space="preserve">OBVEZNOST OBČIN GLEDE NA ŠTEVILO  UPORABNIKOV </t>
  </si>
  <si>
    <t>mesečna obveznost v €</t>
  </si>
  <si>
    <t>OBČINA PREVALJE</t>
  </si>
  <si>
    <t xml:space="preserve">OBČINA MEŽICA </t>
  </si>
  <si>
    <t>OBČINA ČRNA NA KOROŠKEM</t>
  </si>
  <si>
    <t>OBČINA RAVNE NA KOROŠKEM</t>
  </si>
  <si>
    <t>povp. Uporabniki   1-12 2011</t>
  </si>
  <si>
    <t>letna obveznost  2012</t>
  </si>
  <si>
    <t>stroški dela</t>
  </si>
  <si>
    <t>stroški financiranja</t>
  </si>
  <si>
    <t>stroški materiala in storitev,  amortizacije, inv.  Vzdrževanja</t>
  </si>
  <si>
    <t>polna cena</t>
  </si>
  <si>
    <t>50% subv.občina</t>
  </si>
  <si>
    <t>UPORABNIK</t>
  </si>
  <si>
    <t xml:space="preserve">za aktivnosti iz prve alinee prvega odstavka 12. člena tega pravilnika (strokovna priprava v zvezi s sklen. dog..) </t>
  </si>
  <si>
    <t xml:space="preserve"> za aktivnosti iz druge alinee prvega odstavka 12. člena tega pravilnika  (vodenje in koordiniranje) </t>
  </si>
  <si>
    <t>za neposredno socialno oskrbo uporabnikov</t>
  </si>
  <si>
    <r>
      <t xml:space="preserve">Subvencija iz proračuna </t>
    </r>
    <r>
      <rPr>
        <b/>
        <sz val="10"/>
        <rFont val="Arial"/>
        <family val="2"/>
      </rPr>
      <t>občine</t>
    </r>
    <r>
      <rPr>
        <sz val="10"/>
        <rFont val="Arial"/>
        <family val="2"/>
      </rPr>
      <t xml:space="preserve"> v EUR na mesec </t>
    </r>
  </si>
  <si>
    <r>
      <t xml:space="preserve">Subvencija iz proračuna </t>
    </r>
    <r>
      <rPr>
        <b/>
        <sz val="10"/>
        <rFont val="Arial"/>
        <family val="2"/>
      </rPr>
      <t>RS</t>
    </r>
    <r>
      <rPr>
        <sz val="10"/>
        <rFont val="Arial"/>
        <family val="2"/>
      </rPr>
      <t xml:space="preserve"> v EUR na mesec*</t>
    </r>
  </si>
  <si>
    <t>OBČINA 50% CENE</t>
  </si>
  <si>
    <t>JD + kvota invalidov</t>
  </si>
  <si>
    <t>56% subv.občina</t>
  </si>
  <si>
    <t>OBČINA 56% CENE</t>
  </si>
</sst>
</file>

<file path=xl/styles.xml><?xml version="1.0" encoding="utf-8"?>
<styleSheet xmlns="http://schemas.openxmlformats.org/spreadsheetml/2006/main">
  <numFmts count="19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.0\ _€_-;\-* #,##0.0\ _€_-;_-* &quot;-&quot;??\ _€_-;_-@_-"/>
    <numFmt numFmtId="173" formatCode="_-* #,##0.000\ _€_-;\-* #,##0.000\ _€_-;_-* &quot;-&quot;??\ _€_-;_-@_-"/>
    <numFmt numFmtId="174" formatCode="_-* #,##0.000\ _€_-;\-* #,##0.000\ _€_-;_-* &quot;-&quot;???\ _€_-;_-@_-"/>
  </numFmts>
  <fonts count="14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Arial CE"/>
      <family val="0"/>
    </font>
    <font>
      <b/>
      <sz val="8"/>
      <name val="Arial CE"/>
      <family val="2"/>
    </font>
    <font>
      <sz val="10"/>
      <name val="Arial CE"/>
      <family val="2"/>
    </font>
    <font>
      <sz val="11"/>
      <name val="Arial"/>
      <family val="2"/>
    </font>
    <font>
      <b/>
      <sz val="11"/>
      <name val="Arial"/>
      <family val="2"/>
    </font>
    <font>
      <b/>
      <sz val="9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5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2" fillId="0" borderId="1" xfId="0" applyFont="1" applyBorder="1" applyAlignment="1">
      <alignment horizontal="justify" vertical="top" wrapText="1"/>
    </xf>
    <xf numFmtId="0" fontId="1" fillId="0" borderId="1" xfId="0" applyFont="1" applyBorder="1" applyAlignment="1">
      <alignment horizontal="justify" vertical="top" wrapText="1"/>
    </xf>
    <xf numFmtId="0" fontId="1" fillId="0" borderId="2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justify" vertical="top" wrapText="1"/>
    </xf>
    <xf numFmtId="0" fontId="2" fillId="0" borderId="3" xfId="0" applyFont="1" applyBorder="1" applyAlignment="1">
      <alignment horizontal="justify" vertical="top" wrapText="1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1" fillId="0" borderId="1" xfId="0" applyFont="1" applyFill="1" applyBorder="1" applyAlignment="1">
      <alignment horizontal="justify" vertical="top" wrapText="1"/>
    </xf>
    <xf numFmtId="0" fontId="4" fillId="0" borderId="1" xfId="0" applyFont="1" applyBorder="1" applyAlignment="1">
      <alignment/>
    </xf>
    <xf numFmtId="0" fontId="3" fillId="0" borderId="1" xfId="0" applyFont="1" applyBorder="1" applyAlignment="1">
      <alignment horizontal="justify" vertical="top" wrapText="1"/>
    </xf>
    <xf numFmtId="0" fontId="0" fillId="0" borderId="2" xfId="0" applyBorder="1" applyAlignment="1">
      <alignment/>
    </xf>
    <xf numFmtId="0" fontId="4" fillId="0" borderId="2" xfId="0" applyFont="1" applyBorder="1" applyAlignment="1">
      <alignment/>
    </xf>
    <xf numFmtId="0" fontId="4" fillId="0" borderId="4" xfId="0" applyFont="1" applyBorder="1" applyAlignment="1">
      <alignment/>
    </xf>
    <xf numFmtId="0" fontId="1" fillId="0" borderId="3" xfId="0" applyFont="1" applyFill="1" applyBorder="1" applyAlignment="1">
      <alignment horizontal="justify" vertical="top" wrapText="1"/>
    </xf>
    <xf numFmtId="0" fontId="4" fillId="0" borderId="3" xfId="0" applyFont="1" applyBorder="1" applyAlignment="1">
      <alignment/>
    </xf>
    <xf numFmtId="0" fontId="4" fillId="0" borderId="2" xfId="0" applyFont="1" applyBorder="1" applyAlignment="1">
      <alignment wrapText="1"/>
    </xf>
    <xf numFmtId="0" fontId="2" fillId="0" borderId="2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justify" vertical="top" wrapText="1"/>
    </xf>
    <xf numFmtId="171" fontId="2" fillId="0" borderId="1" xfId="20" applyFont="1" applyBorder="1" applyAlignment="1">
      <alignment horizontal="justify" vertical="top" wrapText="1"/>
    </xf>
    <xf numFmtId="171" fontId="1" fillId="0" borderId="1" xfId="20" applyFont="1" applyBorder="1" applyAlignment="1">
      <alignment horizontal="justify" vertical="top" wrapText="1"/>
    </xf>
    <xf numFmtId="0" fontId="1" fillId="0" borderId="1" xfId="0" applyFont="1" applyBorder="1" applyAlignment="1">
      <alignment horizontal="left" vertical="top" wrapText="1"/>
    </xf>
    <xf numFmtId="171" fontId="1" fillId="0" borderId="3" xfId="20" applyFont="1" applyBorder="1" applyAlignment="1">
      <alignment horizontal="justify" vertical="top" wrapText="1"/>
    </xf>
    <xf numFmtId="0" fontId="0" fillId="0" borderId="0" xfId="0" applyFont="1" applyAlignment="1">
      <alignment/>
    </xf>
    <xf numFmtId="171" fontId="4" fillId="0" borderId="1" xfId="20" applyFont="1" applyBorder="1" applyAlignment="1">
      <alignment/>
    </xf>
    <xf numFmtId="171" fontId="4" fillId="0" borderId="3" xfId="20" applyFont="1" applyBorder="1" applyAlignment="1">
      <alignment/>
    </xf>
    <xf numFmtId="171" fontId="2" fillId="0" borderId="1" xfId="20" applyNumberFormat="1" applyFont="1" applyBorder="1" applyAlignment="1">
      <alignment horizontal="justify" vertical="top" wrapText="1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8" fillId="0" borderId="0" xfId="0" applyFont="1" applyAlignment="1">
      <alignment/>
    </xf>
    <xf numFmtId="4" fontId="10" fillId="0" borderId="1" xfId="0" applyNumberFormat="1" applyFont="1" applyBorder="1" applyAlignment="1">
      <alignment horizontal="center"/>
    </xf>
    <xf numFmtId="4" fontId="10" fillId="0" borderId="1" xfId="0" applyNumberFormat="1" applyFont="1" applyBorder="1" applyAlignment="1">
      <alignment horizontal="center"/>
    </xf>
    <xf numFmtId="4" fontId="10" fillId="0" borderId="5" xfId="0" applyNumberFormat="1" applyFont="1" applyFill="1" applyBorder="1" applyAlignment="1">
      <alignment horizontal="center"/>
    </xf>
    <xf numFmtId="4" fontId="10" fillId="0" borderId="5" xfId="0" applyNumberFormat="1" applyFont="1" applyFill="1" applyBorder="1" applyAlignment="1">
      <alignment horizontal="center"/>
    </xf>
    <xf numFmtId="4" fontId="8" fillId="0" borderId="3" xfId="0" applyNumberFormat="1" applyFont="1" applyBorder="1" applyAlignment="1">
      <alignment/>
    </xf>
    <xf numFmtId="43" fontId="0" fillId="0" borderId="6" xfId="0" applyNumberFormat="1" applyBorder="1" applyAlignment="1">
      <alignment/>
    </xf>
    <xf numFmtId="4" fontId="10" fillId="0" borderId="7" xfId="0" applyNumberFormat="1" applyFont="1" applyBorder="1" applyAlignment="1">
      <alignment horizontal="center"/>
    </xf>
    <xf numFmtId="4" fontId="10" fillId="0" borderId="7" xfId="0" applyNumberFormat="1" applyFont="1" applyBorder="1" applyAlignment="1">
      <alignment/>
    </xf>
    <xf numFmtId="0" fontId="9" fillId="0" borderId="8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4" fontId="8" fillId="0" borderId="3" xfId="0" applyNumberFormat="1" applyFont="1" applyBorder="1" applyAlignment="1">
      <alignment horizontal="center"/>
    </xf>
    <xf numFmtId="4" fontId="10" fillId="0" borderId="10" xfId="0" applyNumberFormat="1" applyFont="1" applyFill="1" applyBorder="1" applyAlignment="1">
      <alignment horizontal="center"/>
    </xf>
    <xf numFmtId="0" fontId="0" fillId="0" borderId="0" xfId="0" applyBorder="1" applyAlignment="1">
      <alignment horizontal="right"/>
    </xf>
    <xf numFmtId="0" fontId="4" fillId="0" borderId="2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justify" vertical="top" wrapText="1"/>
    </xf>
    <xf numFmtId="171" fontId="0" fillId="0" borderId="11" xfId="20" applyFont="1" applyBorder="1" applyAlignment="1">
      <alignment horizontal="justify" vertical="top" wrapText="1"/>
    </xf>
    <xf numFmtId="9" fontId="2" fillId="0" borderId="1" xfId="0" applyNumberFormat="1" applyFont="1" applyBorder="1" applyAlignment="1">
      <alignment horizontal="center" vertical="top" wrapText="1"/>
    </xf>
    <xf numFmtId="14" fontId="4" fillId="0" borderId="0" xfId="0" applyNumberFormat="1" applyFont="1" applyAlignment="1">
      <alignment horizontal="left"/>
    </xf>
    <xf numFmtId="0" fontId="11" fillId="0" borderId="12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justify" vertical="top" wrapText="1"/>
    </xf>
    <xf numFmtId="0" fontId="12" fillId="0" borderId="14" xfId="0" applyFont="1" applyBorder="1" applyAlignment="1">
      <alignment horizontal="right" vertical="top"/>
    </xf>
    <xf numFmtId="0" fontId="11" fillId="0" borderId="2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justify" vertical="top" wrapText="1"/>
    </xf>
    <xf numFmtId="0" fontId="11" fillId="0" borderId="15" xfId="0" applyFont="1" applyBorder="1" applyAlignment="1">
      <alignment horizontal="right" vertical="top"/>
    </xf>
    <xf numFmtId="0" fontId="11" fillId="0" borderId="16" xfId="0" applyFont="1" applyBorder="1" applyAlignment="1">
      <alignment horizontal="right" vertical="top"/>
    </xf>
    <xf numFmtId="0" fontId="11" fillId="0" borderId="4" xfId="0" applyFont="1" applyBorder="1" applyAlignment="1">
      <alignment horizontal="center" vertical="top" wrapText="1"/>
    </xf>
    <xf numFmtId="0" fontId="11" fillId="0" borderId="17" xfId="0" applyFont="1" applyBorder="1" applyAlignment="1">
      <alignment horizontal="justify" vertical="top" wrapText="1"/>
    </xf>
    <xf numFmtId="0" fontId="0" fillId="2" borderId="2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0" fontId="4" fillId="2" borderId="18" xfId="0" applyFont="1" applyFill="1" applyBorder="1" applyAlignment="1">
      <alignment horizontal="center" vertical="top" wrapText="1"/>
    </xf>
    <xf numFmtId="171" fontId="4" fillId="0" borderId="1" xfId="20" applyFont="1" applyBorder="1" applyAlignment="1">
      <alignment horizontal="justify" vertical="top" wrapText="1"/>
    </xf>
    <xf numFmtId="171" fontId="0" fillId="0" borderId="1" xfId="20" applyFont="1" applyBorder="1" applyAlignment="1">
      <alignment horizontal="justify" vertical="top" wrapText="1"/>
    </xf>
    <xf numFmtId="171" fontId="0" fillId="0" borderId="5" xfId="20" applyFont="1" applyBorder="1" applyAlignment="1">
      <alignment horizontal="justify" vertical="top" wrapText="1"/>
    </xf>
    <xf numFmtId="0" fontId="0" fillId="0" borderId="2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justify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justify" vertical="top" wrapText="1"/>
    </xf>
    <xf numFmtId="171" fontId="0" fillId="0" borderId="6" xfId="20" applyFont="1" applyBorder="1" applyAlignment="1">
      <alignment wrapText="1"/>
    </xf>
    <xf numFmtId="171" fontId="4" fillId="0" borderId="5" xfId="20" applyFont="1" applyBorder="1" applyAlignment="1">
      <alignment wrapText="1"/>
    </xf>
    <xf numFmtId="171" fontId="4" fillId="0" borderId="11" xfId="20" applyFont="1" applyBorder="1" applyAlignment="1">
      <alignment/>
    </xf>
    <xf numFmtId="0" fontId="11" fillId="0" borderId="0" xfId="0" applyFont="1" applyAlignment="1">
      <alignment/>
    </xf>
    <xf numFmtId="171" fontId="11" fillId="0" borderId="0" xfId="20" applyFont="1" applyAlignment="1">
      <alignment/>
    </xf>
    <xf numFmtId="0" fontId="12" fillId="0" borderId="0" xfId="0" applyFont="1" applyAlignment="1">
      <alignment/>
    </xf>
    <xf numFmtId="171" fontId="12" fillId="0" borderId="0" xfId="20" applyFont="1" applyAlignment="1">
      <alignment/>
    </xf>
    <xf numFmtId="0" fontId="12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19" xfId="0" applyFont="1" applyBorder="1" applyAlignment="1">
      <alignment horizontal="right" vertical="top"/>
    </xf>
    <xf numFmtId="0" fontId="12" fillId="0" borderId="20" xfId="0" applyFont="1" applyBorder="1" applyAlignment="1">
      <alignment horizontal="right" vertical="top"/>
    </xf>
    <xf numFmtId="0" fontId="0" fillId="0" borderId="0" xfId="0" applyFont="1" applyAlignment="1">
      <alignment/>
    </xf>
    <xf numFmtId="171" fontId="2" fillId="0" borderId="5" xfId="20" applyFont="1" applyBorder="1" applyAlignment="1">
      <alignment horizontal="justify" vertical="top" wrapText="1"/>
    </xf>
    <xf numFmtId="171" fontId="4" fillId="0" borderId="0" xfId="20" applyFont="1" applyAlignment="1">
      <alignment/>
    </xf>
    <xf numFmtId="171" fontId="1" fillId="0" borderId="5" xfId="20" applyFont="1" applyBorder="1" applyAlignment="1">
      <alignment horizontal="justify" vertical="top" wrapText="1"/>
    </xf>
    <xf numFmtId="171" fontId="4" fillId="0" borderId="5" xfId="20" applyFont="1" applyBorder="1" applyAlignment="1">
      <alignment/>
    </xf>
    <xf numFmtId="171" fontId="0" fillId="0" borderId="0" xfId="20" applyAlignment="1">
      <alignment/>
    </xf>
    <xf numFmtId="171" fontId="8" fillId="3" borderId="8" xfId="20" applyFont="1" applyFill="1" applyBorder="1" applyAlignment="1">
      <alignment horizontal="center" vertical="center" wrapText="1"/>
    </xf>
    <xf numFmtId="171" fontId="10" fillId="0" borderId="7" xfId="20" applyFont="1" applyFill="1" applyBorder="1" applyAlignment="1">
      <alignment horizontal="center"/>
    </xf>
    <xf numFmtId="171" fontId="10" fillId="0" borderId="3" xfId="20" applyFont="1" applyFill="1" applyBorder="1" applyAlignment="1">
      <alignment horizontal="center"/>
    </xf>
    <xf numFmtId="171" fontId="4" fillId="0" borderId="0" xfId="0" applyNumberFormat="1" applyFont="1" applyAlignment="1">
      <alignment/>
    </xf>
    <xf numFmtId="171" fontId="0" fillId="0" borderId="0" xfId="0" applyNumberFormat="1" applyAlignment="1">
      <alignment/>
    </xf>
    <xf numFmtId="0" fontId="4" fillId="0" borderId="0" xfId="0" applyFont="1" applyAlignment="1">
      <alignment wrapText="1"/>
    </xf>
    <xf numFmtId="0" fontId="2" fillId="0" borderId="2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justify" vertical="top" wrapText="1"/>
    </xf>
    <xf numFmtId="0" fontId="2" fillId="0" borderId="22" xfId="0" applyFont="1" applyBorder="1" applyAlignment="1">
      <alignment horizontal="justify" vertical="top" wrapText="1"/>
    </xf>
    <xf numFmtId="0" fontId="2" fillId="0" borderId="1" xfId="0" applyFont="1" applyBorder="1" applyAlignment="1">
      <alignment horizontal="justify" vertical="top" wrapText="1"/>
    </xf>
    <xf numFmtId="0" fontId="2" fillId="0" borderId="22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2" fillId="0" borderId="2" xfId="0" applyFont="1" applyBorder="1" applyAlignment="1">
      <alignment horizontal="center" vertical="top" wrapText="1"/>
    </xf>
    <xf numFmtId="171" fontId="2" fillId="0" borderId="1" xfId="20" applyFont="1" applyBorder="1" applyAlignment="1">
      <alignment horizontal="justify" vertical="top" wrapText="1"/>
    </xf>
    <xf numFmtId="0" fontId="0" fillId="0" borderId="0" xfId="0" applyFill="1" applyAlignment="1">
      <alignment/>
    </xf>
    <xf numFmtId="0" fontId="11" fillId="0" borderId="0" xfId="0" applyFont="1" applyFill="1" applyAlignment="1">
      <alignment/>
    </xf>
    <xf numFmtId="171" fontId="11" fillId="0" borderId="0" xfId="20" applyFont="1" applyFill="1" applyAlignment="1">
      <alignment/>
    </xf>
    <xf numFmtId="0" fontId="0" fillId="0" borderId="0" xfId="0" applyFont="1" applyFill="1" applyAlignment="1">
      <alignment/>
    </xf>
    <xf numFmtId="0" fontId="12" fillId="0" borderId="0" xfId="0" applyFont="1" applyFill="1" applyAlignment="1">
      <alignment/>
    </xf>
    <xf numFmtId="171" fontId="12" fillId="0" borderId="0" xfId="20" applyFont="1" applyFill="1" applyAlignment="1">
      <alignment/>
    </xf>
    <xf numFmtId="0" fontId="0" fillId="4" borderId="0" xfId="0" applyFill="1" applyAlignment="1">
      <alignment/>
    </xf>
    <xf numFmtId="0" fontId="11" fillId="4" borderId="0" xfId="0" applyFont="1" applyFill="1" applyAlignment="1">
      <alignment/>
    </xf>
    <xf numFmtId="171" fontId="11" fillId="4" borderId="0" xfId="20" applyFont="1" applyFill="1" applyAlignment="1">
      <alignment/>
    </xf>
    <xf numFmtId="171" fontId="11" fillId="4" borderId="0" xfId="20" applyNumberFormat="1" applyFont="1" applyFill="1" applyAlignment="1">
      <alignment/>
    </xf>
    <xf numFmtId="0" fontId="0" fillId="4" borderId="0" xfId="0" applyFont="1" applyFill="1" applyAlignment="1">
      <alignment/>
    </xf>
    <xf numFmtId="0" fontId="12" fillId="4" borderId="0" xfId="0" applyFont="1" applyFill="1" applyAlignment="1">
      <alignment/>
    </xf>
    <xf numFmtId="171" fontId="12" fillId="4" borderId="0" xfId="20" applyNumberFormat="1" applyFont="1" applyFill="1" applyAlignment="1">
      <alignment/>
    </xf>
    <xf numFmtId="171" fontId="4" fillId="0" borderId="1" xfId="20" applyFont="1" applyBorder="1" applyAlignment="1">
      <alignment horizontal="justify" vertical="top" wrapText="1"/>
    </xf>
    <xf numFmtId="171" fontId="0" fillId="0" borderId="1" xfId="20" applyFont="1" applyBorder="1" applyAlignment="1">
      <alignment horizontal="justify" vertical="top" wrapText="1"/>
    </xf>
    <xf numFmtId="0" fontId="4" fillId="0" borderId="22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0" fillId="0" borderId="22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justify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justify" vertical="top" wrapText="1"/>
    </xf>
    <xf numFmtId="171" fontId="0" fillId="0" borderId="11" xfId="20" applyFont="1" applyBorder="1" applyAlignment="1">
      <alignment horizontal="justify" vertical="top" wrapText="1"/>
    </xf>
    <xf numFmtId="0" fontId="0" fillId="0" borderId="23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171" fontId="0" fillId="0" borderId="5" xfId="20" applyFont="1" applyBorder="1" applyAlignment="1">
      <alignment horizontal="justify" vertical="top"/>
    </xf>
    <xf numFmtId="171" fontId="0" fillId="0" borderId="18" xfId="20" applyFont="1" applyBorder="1" applyAlignment="1">
      <alignment horizontal="justify" vertical="top" wrapText="1"/>
    </xf>
    <xf numFmtId="171" fontId="0" fillId="0" borderId="10" xfId="20" applyFont="1" applyBorder="1" applyAlignment="1">
      <alignment horizontal="justify" vertical="top" wrapText="1"/>
    </xf>
    <xf numFmtId="0" fontId="2" fillId="0" borderId="12" xfId="0" applyFont="1" applyBorder="1" applyAlignment="1">
      <alignment horizontal="justify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171" fontId="13" fillId="0" borderId="24" xfId="20" applyFont="1" applyBorder="1" applyAlignment="1">
      <alignment horizontal="justify" vertical="top" wrapText="1"/>
    </xf>
    <xf numFmtId="171" fontId="13" fillId="0" borderId="10" xfId="20" applyFont="1" applyBorder="1" applyAlignment="1">
      <alignment horizontal="justify" vertical="top" wrapText="1"/>
    </xf>
    <xf numFmtId="0" fontId="0" fillId="0" borderId="12" xfId="0" applyBorder="1" applyAlignment="1">
      <alignment wrapText="1"/>
    </xf>
    <xf numFmtId="0" fontId="0" fillId="0" borderId="2" xfId="0" applyBorder="1" applyAlignment="1">
      <alignment wrapText="1"/>
    </xf>
    <xf numFmtId="0" fontId="2" fillId="0" borderId="0" xfId="0" applyFont="1" applyAlignment="1">
      <alignment horizontal="justify" wrapText="1"/>
    </xf>
    <xf numFmtId="0" fontId="4" fillId="0" borderId="25" xfId="0" applyFont="1" applyBorder="1" applyAlignment="1">
      <alignment wrapText="1"/>
    </xf>
    <xf numFmtId="0" fontId="4" fillId="0" borderId="7" xfId="0" applyFont="1" applyBorder="1" applyAlignment="1">
      <alignment wrapText="1"/>
    </xf>
    <xf numFmtId="0" fontId="0" fillId="0" borderId="26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3" xfId="0" applyBorder="1" applyAlignment="1">
      <alignment wrapText="1"/>
    </xf>
    <xf numFmtId="0" fontId="4" fillId="0" borderId="2" xfId="0" applyFont="1" applyBorder="1" applyAlignment="1">
      <alignment wrapText="1"/>
    </xf>
    <xf numFmtId="0" fontId="4" fillId="0" borderId="1" xfId="0" applyFont="1" applyBorder="1" applyAlignment="1">
      <alignment wrapText="1"/>
    </xf>
  </cellXfs>
  <cellStyles count="8">
    <cellStyle name="Normal" xfId="0"/>
    <cellStyle name="Hyperlink" xfId="15"/>
    <cellStyle name="Followed Hyperlink" xfId="16"/>
    <cellStyle name="Percent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8"/>
  <sheetViews>
    <sheetView tabSelected="1" workbookViewId="0" topLeftCell="A4">
      <selection activeCell="J36" sqref="J36"/>
    </sheetView>
  </sheetViews>
  <sheetFormatPr defaultColWidth="9.140625" defaultRowHeight="12.75"/>
  <cols>
    <col min="1" max="1" width="8.8515625" style="0" customWidth="1"/>
    <col min="2" max="2" width="44.57421875" style="0" customWidth="1"/>
    <col min="3" max="3" width="16.7109375" style="0" customWidth="1"/>
    <col min="4" max="4" width="12.140625" style="0" bestFit="1" customWidth="1"/>
    <col min="5" max="5" width="10.8515625" style="0" bestFit="1" customWidth="1"/>
    <col min="6" max="6" width="12.57421875" style="0" customWidth="1"/>
    <col min="7" max="7" width="14.28125" style="0" customWidth="1"/>
  </cols>
  <sheetData>
    <row r="1" spans="1:7" ht="21" customHeight="1">
      <c r="A1" s="80" t="s">
        <v>0</v>
      </c>
      <c r="B1" s="81"/>
      <c r="C1" s="4"/>
      <c r="D1" s="11"/>
      <c r="E1" s="4"/>
      <c r="F1" s="4"/>
      <c r="G1" s="1" t="s">
        <v>1</v>
      </c>
    </row>
    <row r="2" spans="1:7" ht="21" customHeight="1">
      <c r="A2" s="3"/>
      <c r="B2" s="4"/>
      <c r="C2" s="4"/>
      <c r="D2" s="11"/>
      <c r="E2" s="4"/>
      <c r="F2" s="4"/>
      <c r="G2" s="1"/>
    </row>
    <row r="3" spans="1:2" ht="12.75">
      <c r="A3" s="1" t="s">
        <v>2</v>
      </c>
      <c r="B3" s="53">
        <v>41043</v>
      </c>
    </row>
    <row r="4" spans="1:2" ht="12.75">
      <c r="A4" s="1" t="s">
        <v>3</v>
      </c>
      <c r="B4" s="12" t="s">
        <v>83</v>
      </c>
    </row>
    <row r="5" ht="13.5" thickBot="1"/>
    <row r="6" spans="1:5" ht="16.5" customHeight="1">
      <c r="A6" s="54" t="s">
        <v>15</v>
      </c>
      <c r="B6" s="55" t="s">
        <v>4</v>
      </c>
      <c r="C6" s="56">
        <v>9.5</v>
      </c>
      <c r="D6" s="48"/>
      <c r="E6" s="48"/>
    </row>
    <row r="7" spans="1:5" ht="14.25">
      <c r="A7" s="125" t="s">
        <v>16</v>
      </c>
      <c r="B7" s="126" t="s">
        <v>117</v>
      </c>
      <c r="C7" s="59">
        <v>0</v>
      </c>
      <c r="D7" s="48"/>
      <c r="E7" s="48"/>
    </row>
    <row r="8" spans="1:5" ht="31.5" customHeight="1">
      <c r="A8" s="125"/>
      <c r="B8" s="126"/>
      <c r="C8" s="60"/>
      <c r="D8" s="48"/>
      <c r="E8" s="48"/>
    </row>
    <row r="9" spans="1:5" ht="45.75" customHeight="1">
      <c r="A9" s="57" t="s">
        <v>5</v>
      </c>
      <c r="B9" s="58" t="s">
        <v>118</v>
      </c>
      <c r="C9" s="60">
        <v>0.5</v>
      </c>
      <c r="D9" s="48"/>
      <c r="E9" s="48"/>
    </row>
    <row r="10" spans="1:5" ht="18.75" customHeight="1">
      <c r="A10" s="57" t="s">
        <v>6</v>
      </c>
      <c r="B10" s="58" t="s">
        <v>119</v>
      </c>
      <c r="C10" s="82">
        <v>9</v>
      </c>
      <c r="D10" s="48"/>
      <c r="E10" s="48"/>
    </row>
    <row r="11" spans="1:5" ht="28.5">
      <c r="A11" s="57" t="s">
        <v>7</v>
      </c>
      <c r="B11" s="58" t="s">
        <v>8</v>
      </c>
      <c r="C11" s="82">
        <v>120</v>
      </c>
      <c r="D11" s="48"/>
      <c r="E11" s="48"/>
    </row>
    <row r="12" spans="1:5" ht="15.75" thickBot="1">
      <c r="A12" s="61" t="s">
        <v>9</v>
      </c>
      <c r="B12" s="62" t="s">
        <v>10</v>
      </c>
      <c r="C12" s="83">
        <f>+C10*C11</f>
        <v>1080</v>
      </c>
      <c r="D12" s="48"/>
      <c r="E12" s="48"/>
    </row>
    <row r="16" spans="1:7" ht="12.75">
      <c r="A16" s="12" t="s">
        <v>11</v>
      </c>
      <c r="B16" s="12"/>
      <c r="C16" s="28"/>
      <c r="D16" s="28"/>
      <c r="E16" s="28"/>
      <c r="F16" s="28"/>
      <c r="G16" s="28"/>
    </row>
    <row r="17" spans="1:7" ht="13.5" thickBot="1">
      <c r="A17" s="28"/>
      <c r="B17" s="28"/>
      <c r="C17" s="28"/>
      <c r="D17" s="28"/>
      <c r="E17" s="28"/>
      <c r="F17" s="28"/>
      <c r="G17" s="28"/>
    </row>
    <row r="18" spans="1:7" ht="58.5" customHeight="1">
      <c r="A18" s="127"/>
      <c r="B18" s="121"/>
      <c r="C18" s="123" t="s">
        <v>12</v>
      </c>
      <c r="D18" s="123" t="s">
        <v>120</v>
      </c>
      <c r="E18" s="123" t="s">
        <v>121</v>
      </c>
      <c r="F18" s="123" t="s">
        <v>13</v>
      </c>
      <c r="G18" s="131" t="s">
        <v>14</v>
      </c>
    </row>
    <row r="19" spans="1:7" ht="12.75">
      <c r="A19" s="128"/>
      <c r="B19" s="122"/>
      <c r="C19" s="124"/>
      <c r="D19" s="124"/>
      <c r="E19" s="124"/>
      <c r="F19" s="124"/>
      <c r="G19" s="132"/>
    </row>
    <row r="20" spans="1:7" ht="12.75">
      <c r="A20" s="63"/>
      <c r="B20" s="64">
        <v>1</v>
      </c>
      <c r="C20" s="64">
        <v>2</v>
      </c>
      <c r="D20" s="64">
        <v>3</v>
      </c>
      <c r="E20" s="64">
        <v>4</v>
      </c>
      <c r="F20" s="64">
        <v>5</v>
      </c>
      <c r="G20" s="65" t="s">
        <v>9</v>
      </c>
    </row>
    <row r="21" spans="1:7" ht="12.75">
      <c r="A21" s="128" t="s">
        <v>17</v>
      </c>
      <c r="B21" s="129" t="s">
        <v>18</v>
      </c>
      <c r="C21" s="119"/>
      <c r="D21" s="120"/>
      <c r="E21" s="120">
        <v>0</v>
      </c>
      <c r="F21" s="130">
        <f>+C21-D21-E21</f>
        <v>0</v>
      </c>
      <c r="G21" s="134"/>
    </row>
    <row r="22" spans="1:7" ht="27" customHeight="1">
      <c r="A22" s="128"/>
      <c r="B22" s="129"/>
      <c r="C22" s="119"/>
      <c r="D22" s="120"/>
      <c r="E22" s="120"/>
      <c r="F22" s="130"/>
      <c r="G22" s="135"/>
    </row>
    <row r="23" spans="1:7" ht="29.25" customHeight="1">
      <c r="A23" s="49" t="s">
        <v>19</v>
      </c>
      <c r="B23" s="50" t="s">
        <v>20</v>
      </c>
      <c r="C23" s="66">
        <v>1973.1</v>
      </c>
      <c r="D23" s="67">
        <v>1973.1</v>
      </c>
      <c r="E23" s="67"/>
      <c r="F23" s="51">
        <f>+C23-D23-E23</f>
        <v>0</v>
      </c>
      <c r="G23" s="68"/>
    </row>
    <row r="24" spans="1:7" ht="12.75">
      <c r="A24" s="128" t="s">
        <v>21</v>
      </c>
      <c r="B24" s="129" t="s">
        <v>22</v>
      </c>
      <c r="C24" s="119">
        <f>+C26+C27+C28</f>
        <v>13417.84</v>
      </c>
      <c r="D24" s="120">
        <f>+C24*50%</f>
        <v>6708.92</v>
      </c>
      <c r="E24" s="120">
        <v>2107.42</v>
      </c>
      <c r="F24" s="130">
        <f>+C24-D24-E24</f>
        <v>4601.5</v>
      </c>
      <c r="G24" s="133"/>
    </row>
    <row r="25" spans="1:7" ht="9" customHeight="1">
      <c r="A25" s="128"/>
      <c r="B25" s="129"/>
      <c r="C25" s="119"/>
      <c r="D25" s="120"/>
      <c r="E25" s="120"/>
      <c r="F25" s="130"/>
      <c r="G25" s="133"/>
    </row>
    <row r="26" spans="1:7" ht="15.75" customHeight="1">
      <c r="A26" s="69" t="s">
        <v>23</v>
      </c>
      <c r="B26" s="50" t="s">
        <v>111</v>
      </c>
      <c r="C26" s="67">
        <v>12170.17</v>
      </c>
      <c r="D26" s="67">
        <f>+D24-D27</f>
        <v>5461.25</v>
      </c>
      <c r="E26" s="67">
        <v>2107.42</v>
      </c>
      <c r="F26" s="51">
        <f>+C26-D26-E26</f>
        <v>4601.5</v>
      </c>
      <c r="G26" s="68"/>
    </row>
    <row r="27" spans="1:7" ht="26.25" customHeight="1">
      <c r="A27" s="69" t="s">
        <v>24</v>
      </c>
      <c r="B27" s="50" t="s">
        <v>113</v>
      </c>
      <c r="C27" s="67">
        <v>1247.67</v>
      </c>
      <c r="D27" s="67">
        <v>1247.67</v>
      </c>
      <c r="E27" s="67"/>
      <c r="F27" s="51"/>
      <c r="G27" s="68"/>
    </row>
    <row r="28" spans="1:7" ht="12.75">
      <c r="A28" s="69" t="s">
        <v>25</v>
      </c>
      <c r="B28" s="50" t="s">
        <v>112</v>
      </c>
      <c r="C28" s="67">
        <v>0</v>
      </c>
      <c r="D28" s="67">
        <v>0</v>
      </c>
      <c r="E28" s="67"/>
      <c r="F28" s="51"/>
      <c r="G28" s="68"/>
    </row>
    <row r="29" spans="1:7" ht="18" customHeight="1">
      <c r="A29" s="49" t="s">
        <v>26</v>
      </c>
      <c r="B29" s="70" t="s">
        <v>27</v>
      </c>
      <c r="C29" s="29">
        <f>+C21+C23+C24</f>
        <v>15390.94</v>
      </c>
      <c r="D29" s="29">
        <f>+D21+D23+D24</f>
        <v>8682.02</v>
      </c>
      <c r="E29" s="29">
        <f>+E24</f>
        <v>2107.42</v>
      </c>
      <c r="F29" s="75">
        <f>+C29-D29-E29</f>
        <v>4601.5</v>
      </c>
      <c r="G29" s="74">
        <f>+F29/C12</f>
        <v>4.260648148148148</v>
      </c>
    </row>
    <row r="30" spans="1:7" ht="13.5" thickBot="1">
      <c r="A30" s="71"/>
      <c r="B30" s="72" t="s">
        <v>28</v>
      </c>
      <c r="C30" s="30"/>
      <c r="D30" s="30"/>
      <c r="E30" s="30"/>
      <c r="F30" s="30"/>
      <c r="G30" s="73"/>
    </row>
    <row r="33" spans="3:5" ht="14.25">
      <c r="C33" s="76" t="s">
        <v>114</v>
      </c>
      <c r="D33" s="77">
        <f>+C24/C12</f>
        <v>12.423925925925927</v>
      </c>
      <c r="E33" s="76"/>
    </row>
    <row r="34" spans="2:5" ht="14.25">
      <c r="B34" t="s">
        <v>122</v>
      </c>
      <c r="C34" s="76" t="s">
        <v>115</v>
      </c>
      <c r="D34" s="77">
        <f>+D33/2</f>
        <v>6.211962962962963</v>
      </c>
      <c r="E34" s="76"/>
    </row>
    <row r="35" spans="3:5" ht="14.25">
      <c r="C35" s="84" t="s">
        <v>123</v>
      </c>
      <c r="D35" s="77">
        <f>+E29/C12</f>
        <v>1.951314814814815</v>
      </c>
      <c r="E35" s="76"/>
    </row>
    <row r="36" spans="3:5" ht="15">
      <c r="C36" s="78" t="s">
        <v>116</v>
      </c>
      <c r="D36" s="79">
        <f>+D33-D34-D35</f>
        <v>4.260648148148149</v>
      </c>
      <c r="E36" s="76"/>
    </row>
    <row r="37" spans="3:5" ht="14.25">
      <c r="C37" s="76"/>
      <c r="D37" s="77"/>
      <c r="E37" s="76"/>
    </row>
    <row r="38" spans="2:4" ht="14.25">
      <c r="B38" s="112" t="s">
        <v>125</v>
      </c>
      <c r="C38" s="113" t="s">
        <v>114</v>
      </c>
      <c r="D38" s="114">
        <f>+C24/C12</f>
        <v>12.423925925925927</v>
      </c>
    </row>
    <row r="39" spans="2:4" ht="14.25">
      <c r="B39" s="112"/>
      <c r="C39" s="113" t="s">
        <v>124</v>
      </c>
      <c r="D39" s="115">
        <v>6.94</v>
      </c>
    </row>
    <row r="40" spans="2:4" ht="14.25">
      <c r="B40" s="112"/>
      <c r="C40" s="116" t="s">
        <v>123</v>
      </c>
      <c r="D40" s="115">
        <f>+E29/C12</f>
        <v>1.951314814814815</v>
      </c>
    </row>
    <row r="41" spans="2:4" ht="15">
      <c r="B41" s="112"/>
      <c r="C41" s="117" t="s">
        <v>116</v>
      </c>
      <c r="D41" s="118">
        <f>+D38-D39-D40</f>
        <v>3.5326111111111116</v>
      </c>
    </row>
    <row r="43" spans="3:4" ht="14.25">
      <c r="C43" s="76"/>
      <c r="D43" s="77"/>
    </row>
    <row r="44" spans="2:4" ht="14.25">
      <c r="B44" s="106"/>
      <c r="C44" s="107"/>
      <c r="D44" s="108"/>
    </row>
    <row r="45" spans="2:4" ht="14.25">
      <c r="B45" s="106"/>
      <c r="C45" s="107"/>
      <c r="D45" s="108"/>
    </row>
    <row r="46" spans="2:4" ht="14.25">
      <c r="B46" s="106"/>
      <c r="C46" s="109"/>
      <c r="D46" s="108"/>
    </row>
    <row r="47" spans="2:4" ht="15">
      <c r="B47" s="106"/>
      <c r="C47" s="110"/>
      <c r="D47" s="111"/>
    </row>
    <row r="48" spans="2:4" ht="12.75">
      <c r="B48" s="106"/>
      <c r="C48" s="106"/>
      <c r="D48" s="106"/>
    </row>
  </sheetData>
  <mergeCells count="23">
    <mergeCell ref="E24:E25"/>
    <mergeCell ref="F24:F25"/>
    <mergeCell ref="G18:G19"/>
    <mergeCell ref="G24:G25"/>
    <mergeCell ref="G21:G22"/>
    <mergeCell ref="E18:E19"/>
    <mergeCell ref="F18:F19"/>
    <mergeCell ref="E21:E22"/>
    <mergeCell ref="F21:F22"/>
    <mergeCell ref="A7:A8"/>
    <mergeCell ref="B7:B8"/>
    <mergeCell ref="A18:A19"/>
    <mergeCell ref="A24:A25"/>
    <mergeCell ref="B24:B25"/>
    <mergeCell ref="A21:A22"/>
    <mergeCell ref="B21:B22"/>
    <mergeCell ref="C24:C25"/>
    <mergeCell ref="D24:D25"/>
    <mergeCell ref="B18:B19"/>
    <mergeCell ref="C18:C19"/>
    <mergeCell ref="D18:D19"/>
    <mergeCell ref="C21:C22"/>
    <mergeCell ref="D21:D22"/>
  </mergeCells>
  <printOptions/>
  <pageMargins left="0.75" right="0.75" top="1" bottom="1" header="0" footer="0"/>
  <pageSetup fitToHeight="1" fitToWidth="1"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8"/>
  <sheetViews>
    <sheetView workbookViewId="0" topLeftCell="A10">
      <selection activeCell="F24" sqref="F24:G24"/>
    </sheetView>
  </sheetViews>
  <sheetFormatPr defaultColWidth="9.140625" defaultRowHeight="12.75"/>
  <cols>
    <col min="1" max="1" width="5.00390625" style="0" customWidth="1"/>
    <col min="2" max="2" width="5.7109375" style="0" customWidth="1"/>
    <col min="3" max="3" width="39.421875" style="0" customWidth="1"/>
    <col min="4" max="4" width="10.140625" style="0" customWidth="1"/>
    <col min="5" max="5" width="10.7109375" style="0" customWidth="1"/>
    <col min="6" max="6" width="10.8515625" style="0" bestFit="1" customWidth="1"/>
  </cols>
  <sheetData>
    <row r="1" spans="1:9" ht="12.75">
      <c r="A1" s="12"/>
      <c r="B1" s="12"/>
      <c r="C1" s="12"/>
      <c r="D1" s="12"/>
      <c r="E1" s="12"/>
      <c r="F1" s="12"/>
      <c r="G1" s="12"/>
      <c r="H1" s="12"/>
      <c r="I1" s="12"/>
    </row>
    <row r="2" spans="1:9" ht="12.75">
      <c r="A2" s="11"/>
      <c r="B2" s="11" t="s">
        <v>64</v>
      </c>
      <c r="C2" s="11"/>
      <c r="D2" s="11"/>
      <c r="E2" s="11"/>
      <c r="F2" s="11"/>
      <c r="G2" s="11"/>
      <c r="H2" s="11"/>
      <c r="I2" s="11"/>
    </row>
    <row r="3" ht="13.5" thickBot="1"/>
    <row r="4" spans="2:5" ht="34.5" customHeight="1">
      <c r="B4" s="136"/>
      <c r="C4" s="98"/>
      <c r="D4" s="100" t="s">
        <v>30</v>
      </c>
      <c r="E4" s="100" t="s">
        <v>12</v>
      </c>
    </row>
    <row r="5" spans="2:5" ht="12.75">
      <c r="B5" s="97"/>
      <c r="C5" s="99"/>
      <c r="D5" s="101"/>
      <c r="E5" s="101"/>
    </row>
    <row r="6" spans="2:5" ht="12.75">
      <c r="B6" s="7" t="s">
        <v>65</v>
      </c>
      <c r="C6" s="6" t="s">
        <v>66</v>
      </c>
      <c r="D6" s="5"/>
      <c r="E6" s="25">
        <f>+E7+E16+E17+E18+E23</f>
        <v>12170.167696999999</v>
      </c>
    </row>
    <row r="7" spans="2:6" ht="12.75">
      <c r="B7" s="22" t="s">
        <v>17</v>
      </c>
      <c r="C7" s="26" t="s">
        <v>67</v>
      </c>
      <c r="D7" s="6"/>
      <c r="E7" s="25">
        <f>+E8+E9+E10+E11+E12+E13+E14+E15</f>
        <v>8143.29</v>
      </c>
      <c r="F7" s="94"/>
    </row>
    <row r="8" spans="2:5" ht="12.75">
      <c r="B8" s="8"/>
      <c r="C8" s="5" t="s">
        <v>33</v>
      </c>
      <c r="D8" s="5"/>
      <c r="E8" s="24">
        <f>6710.61+763.06</f>
        <v>7473.67</v>
      </c>
    </row>
    <row r="9" spans="2:5" ht="12.75">
      <c r="B9" s="8"/>
      <c r="C9" s="5" t="s">
        <v>34</v>
      </c>
      <c r="D9" s="5"/>
      <c r="E9" s="24">
        <v>381.37</v>
      </c>
    </row>
    <row r="10" spans="2:5" ht="12.75">
      <c r="B10" s="8"/>
      <c r="C10" s="5" t="s">
        <v>35</v>
      </c>
      <c r="D10" s="5"/>
      <c r="E10" s="24">
        <v>0</v>
      </c>
    </row>
    <row r="11" spans="2:5" ht="24">
      <c r="B11" s="8"/>
      <c r="C11" s="5" t="s">
        <v>68</v>
      </c>
      <c r="D11" s="5"/>
      <c r="E11" s="24">
        <v>0</v>
      </c>
    </row>
    <row r="12" spans="2:5" ht="24">
      <c r="B12" s="8"/>
      <c r="C12" s="5" t="s">
        <v>69</v>
      </c>
      <c r="D12" s="5"/>
      <c r="E12" s="24">
        <v>27.8</v>
      </c>
    </row>
    <row r="13" spans="2:5" ht="24">
      <c r="B13" s="8"/>
      <c r="C13" s="5" t="s">
        <v>70</v>
      </c>
      <c r="D13" s="5"/>
      <c r="E13" s="24">
        <v>260.45</v>
      </c>
    </row>
    <row r="14" spans="2:5" ht="24">
      <c r="B14" s="8"/>
      <c r="C14" s="5" t="s">
        <v>71</v>
      </c>
      <c r="D14" s="5"/>
      <c r="E14" s="24">
        <v>0</v>
      </c>
    </row>
    <row r="15" spans="2:5" ht="24">
      <c r="B15" s="8"/>
      <c r="C15" s="6" t="s">
        <v>72</v>
      </c>
      <c r="D15" s="5"/>
      <c r="E15" s="24">
        <v>0</v>
      </c>
    </row>
    <row r="16" spans="2:6" ht="24">
      <c r="B16" s="8" t="s">
        <v>19</v>
      </c>
      <c r="C16" s="6" t="s">
        <v>87</v>
      </c>
      <c r="D16" s="6"/>
      <c r="E16" s="25">
        <f>+E7*16.1%</f>
        <v>1311.06969</v>
      </c>
      <c r="F16" s="94"/>
    </row>
    <row r="17" spans="2:5" ht="24">
      <c r="B17" s="7" t="s">
        <v>21</v>
      </c>
      <c r="C17" s="6" t="s">
        <v>36</v>
      </c>
      <c r="D17" s="6"/>
      <c r="E17" s="25">
        <v>238.35</v>
      </c>
    </row>
    <row r="18" spans="2:6" ht="12.75">
      <c r="B18" s="8" t="s">
        <v>23</v>
      </c>
      <c r="C18" s="6" t="s">
        <v>73</v>
      </c>
      <c r="D18" s="6"/>
      <c r="E18" s="25">
        <f>+E19+E20+E21+E22</f>
        <v>2165.5699999999997</v>
      </c>
      <c r="F18" s="94"/>
    </row>
    <row r="19" spans="2:5" ht="12.75">
      <c r="B19" s="8"/>
      <c r="C19" s="5" t="s">
        <v>38</v>
      </c>
      <c r="D19" s="5"/>
      <c r="E19" s="24">
        <v>519</v>
      </c>
    </row>
    <row r="20" spans="2:5" ht="12.75">
      <c r="B20" s="8"/>
      <c r="C20" s="5" t="s">
        <v>39</v>
      </c>
      <c r="D20" s="5"/>
      <c r="E20" s="24">
        <v>942.62</v>
      </c>
    </row>
    <row r="21" spans="2:5" ht="12.75">
      <c r="B21" s="8"/>
      <c r="C21" s="5" t="s">
        <v>74</v>
      </c>
      <c r="D21" s="5"/>
      <c r="E21" s="24">
        <v>673.95</v>
      </c>
    </row>
    <row r="22" spans="2:5" ht="12.75">
      <c r="B22" s="8"/>
      <c r="C22" s="5" t="s">
        <v>75</v>
      </c>
      <c r="D22" s="5"/>
      <c r="E22" s="24">
        <v>30</v>
      </c>
    </row>
    <row r="23" spans="2:6" ht="12.75">
      <c r="B23" s="8" t="s">
        <v>24</v>
      </c>
      <c r="C23" s="5" t="s">
        <v>76</v>
      </c>
      <c r="D23" s="5"/>
      <c r="E23" s="25">
        <f>+E7*3.83%</f>
        <v>311.888007</v>
      </c>
      <c r="F23" s="94"/>
    </row>
    <row r="24" spans="2:5" ht="12.75">
      <c r="B24" s="7" t="s">
        <v>40</v>
      </c>
      <c r="C24" s="6" t="s">
        <v>77</v>
      </c>
      <c r="D24" s="5"/>
      <c r="E24" s="25">
        <f>+E25+E26+E27+E28+E30+E31+E32</f>
        <v>984.4666666666667</v>
      </c>
    </row>
    <row r="25" spans="2:5" ht="12.75">
      <c r="B25" s="8" t="s">
        <v>17</v>
      </c>
      <c r="C25" s="5" t="s">
        <v>78</v>
      </c>
      <c r="D25" s="5"/>
      <c r="E25" s="24">
        <v>368</v>
      </c>
    </row>
    <row r="26" spans="2:5" ht="12.75">
      <c r="B26" s="8" t="s">
        <v>19</v>
      </c>
      <c r="C26" s="5" t="s">
        <v>79</v>
      </c>
      <c r="D26" s="5"/>
      <c r="E26" s="24">
        <v>37.5</v>
      </c>
    </row>
    <row r="27" spans="2:5" ht="12.75">
      <c r="B27" s="8" t="s">
        <v>21</v>
      </c>
      <c r="C27" s="5" t="s">
        <v>80</v>
      </c>
      <c r="D27" s="5"/>
      <c r="E27" s="24">
        <v>84</v>
      </c>
    </row>
    <row r="28" spans="2:5" ht="12.75">
      <c r="B28" s="104" t="s">
        <v>23</v>
      </c>
      <c r="C28" s="99" t="s">
        <v>81</v>
      </c>
      <c r="D28" s="99"/>
      <c r="E28" s="105">
        <v>0</v>
      </c>
    </row>
    <row r="29" spans="2:5" ht="12.75">
      <c r="B29" s="104"/>
      <c r="C29" s="99"/>
      <c r="D29" s="99"/>
      <c r="E29" s="105"/>
    </row>
    <row r="30" spans="2:5" ht="12.75">
      <c r="B30" s="8" t="s">
        <v>24</v>
      </c>
      <c r="C30" s="5" t="s">
        <v>47</v>
      </c>
      <c r="D30" s="5"/>
      <c r="E30" s="24">
        <v>118</v>
      </c>
    </row>
    <row r="31" spans="2:5" ht="12.75">
      <c r="B31" s="8" t="s">
        <v>25</v>
      </c>
      <c r="C31" s="5" t="s">
        <v>41</v>
      </c>
      <c r="D31" s="5"/>
      <c r="E31" s="24">
        <f>203.6/12</f>
        <v>16.966666666666665</v>
      </c>
    </row>
    <row r="32" spans="2:5" ht="12.75">
      <c r="B32" s="8" t="s">
        <v>26</v>
      </c>
      <c r="C32" s="5" t="s">
        <v>82</v>
      </c>
      <c r="D32" s="5"/>
      <c r="E32" s="24">
        <v>360</v>
      </c>
    </row>
    <row r="33" spans="2:5" ht="12.75">
      <c r="B33" s="7" t="s">
        <v>52</v>
      </c>
      <c r="C33" s="6" t="s">
        <v>53</v>
      </c>
      <c r="D33" s="5"/>
      <c r="E33" s="25">
        <v>263.2</v>
      </c>
    </row>
    <row r="34" spans="2:5" ht="12.75">
      <c r="B34" s="7" t="s">
        <v>54</v>
      </c>
      <c r="C34" s="6" t="s">
        <v>55</v>
      </c>
      <c r="D34" s="5"/>
      <c r="E34" s="25">
        <v>0</v>
      </c>
    </row>
    <row r="35" spans="2:5" ht="12.75">
      <c r="B35" s="7" t="s">
        <v>56</v>
      </c>
      <c r="C35" s="6" t="s">
        <v>57</v>
      </c>
      <c r="D35" s="5"/>
      <c r="E35" s="25">
        <v>0</v>
      </c>
    </row>
    <row r="36" spans="2:6" ht="13.5" thickBot="1">
      <c r="B36" s="23"/>
      <c r="C36" s="9" t="s">
        <v>58</v>
      </c>
      <c r="D36" s="10"/>
      <c r="E36" s="27">
        <f>+E6+E24+E33+E34+E35</f>
        <v>13417.834363666667</v>
      </c>
      <c r="F36" s="93"/>
    </row>
    <row r="37" ht="33" customHeight="1"/>
    <row r="38" spans="2:5" ht="7.5" customHeight="1" hidden="1">
      <c r="B38" s="102" t="s">
        <v>86</v>
      </c>
      <c r="C38" s="103"/>
      <c r="D38" s="103"/>
      <c r="E38" s="103"/>
    </row>
  </sheetData>
  <mergeCells count="9">
    <mergeCell ref="B38:E38"/>
    <mergeCell ref="B28:B29"/>
    <mergeCell ref="C28:C29"/>
    <mergeCell ref="D28:D29"/>
    <mergeCell ref="E28:E29"/>
    <mergeCell ref="B4:B5"/>
    <mergeCell ref="C4:C5"/>
    <mergeCell ref="D4:D5"/>
    <mergeCell ref="E4:E5"/>
  </mergeCells>
  <printOptions/>
  <pageMargins left="0.75" right="0.75" top="1" bottom="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3"/>
  <sheetViews>
    <sheetView workbookViewId="0" topLeftCell="A1">
      <selection activeCell="E9" sqref="E9"/>
    </sheetView>
  </sheetViews>
  <sheetFormatPr defaultColWidth="9.140625" defaultRowHeight="12.75"/>
  <cols>
    <col min="1" max="1" width="6.140625" style="0" customWidth="1"/>
    <col min="2" max="2" width="4.28125" style="0" customWidth="1"/>
    <col min="3" max="3" width="48.7109375" style="0" customWidth="1"/>
    <col min="4" max="4" width="11.00390625" style="0" customWidth="1"/>
    <col min="5" max="5" width="11.57421875" style="28" customWidth="1"/>
    <col min="6" max="6" width="12.140625" style="89" customWidth="1"/>
    <col min="7" max="7" width="13.421875" style="0" customWidth="1"/>
    <col min="8" max="8" width="13.7109375" style="0" bestFit="1" customWidth="1"/>
  </cols>
  <sheetData>
    <row r="1" spans="1:12" ht="12.75">
      <c r="A1" s="12"/>
      <c r="B1" s="12"/>
      <c r="C1" s="12"/>
      <c r="D1" s="12"/>
      <c r="E1" s="12"/>
      <c r="F1" s="86" t="s">
        <v>84</v>
      </c>
      <c r="G1" s="12"/>
      <c r="H1" s="12"/>
      <c r="I1" s="12"/>
      <c r="J1" s="12"/>
      <c r="K1" s="12"/>
      <c r="L1" s="12"/>
    </row>
    <row r="2" spans="1:12" ht="49.5" customHeight="1">
      <c r="A2" s="12"/>
      <c r="B2" s="95" t="s">
        <v>29</v>
      </c>
      <c r="C2" s="95"/>
      <c r="D2" s="95"/>
      <c r="E2" s="95"/>
      <c r="F2" s="95"/>
      <c r="G2" s="12"/>
      <c r="H2" s="12"/>
      <c r="I2" s="12"/>
      <c r="J2" s="12"/>
      <c r="K2" s="12"/>
      <c r="L2" s="12"/>
    </row>
    <row r="3" spans="1:12" ht="13.5" thickBot="1">
      <c r="A3" s="12"/>
      <c r="B3" s="12"/>
      <c r="C3" s="12"/>
      <c r="D3" s="12"/>
      <c r="E3" s="12"/>
      <c r="F3" s="86"/>
      <c r="G3" s="12"/>
      <c r="H3" s="12"/>
      <c r="I3" s="12"/>
      <c r="J3" s="12"/>
      <c r="K3" s="12"/>
      <c r="L3" s="12"/>
    </row>
    <row r="4" spans="2:6" ht="34.5" customHeight="1">
      <c r="B4" s="142"/>
      <c r="C4" s="98"/>
      <c r="D4" s="96" t="s">
        <v>30</v>
      </c>
      <c r="E4" s="138" t="s">
        <v>12</v>
      </c>
      <c r="F4" s="140"/>
    </row>
    <row r="5" spans="2:6" ht="12.75">
      <c r="B5" s="143"/>
      <c r="C5" s="99"/>
      <c r="D5" s="137"/>
      <c r="E5" s="139"/>
      <c r="F5" s="141"/>
    </row>
    <row r="6" spans="2:7" s="12" customFormat="1" ht="12.75">
      <c r="B6" s="17" t="s">
        <v>65</v>
      </c>
      <c r="C6" s="6" t="s">
        <v>31</v>
      </c>
      <c r="D6" s="6"/>
      <c r="E6" s="25">
        <f>+E7+E14+E15+E16</f>
        <v>1159.795797</v>
      </c>
      <c r="F6" s="87"/>
      <c r="G6" s="93"/>
    </row>
    <row r="7" spans="2:7" ht="12.75">
      <c r="B7" s="16" t="s">
        <v>17</v>
      </c>
      <c r="C7" s="6" t="s">
        <v>32</v>
      </c>
      <c r="D7" s="6"/>
      <c r="E7" s="25">
        <f>+E8+E9+E10+E11+E12+E13</f>
        <v>902.4770000000001</v>
      </c>
      <c r="F7" s="87"/>
      <c r="G7" s="94"/>
    </row>
    <row r="8" spans="2:6" ht="12.75">
      <c r="B8" s="16"/>
      <c r="C8" s="5" t="s">
        <v>93</v>
      </c>
      <c r="D8" s="15"/>
      <c r="E8" s="24">
        <v>805.14</v>
      </c>
      <c r="F8" s="85"/>
    </row>
    <row r="9" spans="2:6" ht="12.75">
      <c r="B9" s="16"/>
      <c r="C9" s="5" t="s">
        <v>92</v>
      </c>
      <c r="D9" s="15"/>
      <c r="E9" s="24">
        <v>57.08</v>
      </c>
      <c r="F9" s="85"/>
    </row>
    <row r="10" spans="2:6" ht="12.75">
      <c r="B10" s="16"/>
      <c r="C10" s="5" t="s">
        <v>91</v>
      </c>
      <c r="D10" s="15"/>
      <c r="E10" s="24">
        <v>0</v>
      </c>
      <c r="F10" s="85"/>
    </row>
    <row r="11" spans="2:6" ht="12.75">
      <c r="B11" s="16"/>
      <c r="C11" s="5" t="s">
        <v>90</v>
      </c>
      <c r="D11" s="5"/>
      <c r="E11" s="24">
        <v>0</v>
      </c>
      <c r="F11" s="85"/>
    </row>
    <row r="12" spans="2:6" ht="24">
      <c r="B12" s="16"/>
      <c r="C12" s="5" t="s">
        <v>89</v>
      </c>
      <c r="D12" s="5"/>
      <c r="E12" s="24">
        <v>0</v>
      </c>
      <c r="F12" s="85"/>
    </row>
    <row r="13" spans="2:6" ht="12.75">
      <c r="B13" s="16"/>
      <c r="C13" s="5" t="s">
        <v>88</v>
      </c>
      <c r="D13" s="5"/>
      <c r="E13" s="24">
        <f>+E8*5%</f>
        <v>40.257000000000005</v>
      </c>
      <c r="F13" s="85"/>
    </row>
    <row r="14" spans="2:7" ht="12.75">
      <c r="B14" s="16" t="s">
        <v>19</v>
      </c>
      <c r="C14" s="6" t="s">
        <v>87</v>
      </c>
      <c r="D14" s="6"/>
      <c r="E14" s="25">
        <f>+E7*16.1%</f>
        <v>145.298797</v>
      </c>
      <c r="F14" s="87"/>
      <c r="G14" s="94"/>
    </row>
    <row r="15" spans="2:7" ht="24">
      <c r="B15" s="16" t="s">
        <v>21</v>
      </c>
      <c r="C15" s="6" t="s">
        <v>36</v>
      </c>
      <c r="D15" s="6"/>
      <c r="E15" s="25">
        <v>16.78</v>
      </c>
      <c r="F15" s="87"/>
      <c r="G15" s="94"/>
    </row>
    <row r="16" spans="2:7" ht="12.75">
      <c r="B16" s="17" t="s">
        <v>23</v>
      </c>
      <c r="C16" s="6" t="s">
        <v>37</v>
      </c>
      <c r="D16" s="6"/>
      <c r="E16" s="25">
        <f>+E17+E18+E19+E20</f>
        <v>95.24000000000001</v>
      </c>
      <c r="F16" s="87"/>
      <c r="G16" s="94"/>
    </row>
    <row r="17" spans="2:6" ht="12.75">
      <c r="B17" s="16"/>
      <c r="C17" s="5" t="s">
        <v>94</v>
      </c>
      <c r="D17" s="5"/>
      <c r="E17" s="31">
        <v>57.67</v>
      </c>
      <c r="F17" s="85"/>
    </row>
    <row r="18" spans="2:6" ht="12.75">
      <c r="B18" s="16"/>
      <c r="C18" s="5" t="s">
        <v>95</v>
      </c>
      <c r="D18" s="5"/>
      <c r="E18" s="24">
        <v>35.29</v>
      </c>
      <c r="F18" s="85"/>
    </row>
    <row r="19" spans="2:6" ht="12.75">
      <c r="B19" s="16"/>
      <c r="C19" s="5" t="s">
        <v>96</v>
      </c>
      <c r="D19" s="5"/>
      <c r="E19" s="24">
        <v>2.28</v>
      </c>
      <c r="F19" s="85"/>
    </row>
    <row r="20" spans="2:6" ht="12.75">
      <c r="B20" s="16"/>
      <c r="C20" s="5" t="s">
        <v>97</v>
      </c>
      <c r="D20" s="5"/>
      <c r="E20" s="24">
        <v>0</v>
      </c>
      <c r="F20" s="85"/>
    </row>
    <row r="21" spans="2:7" s="12" customFormat="1" ht="12.75">
      <c r="B21" s="21" t="s">
        <v>40</v>
      </c>
      <c r="C21" s="6" t="s">
        <v>98</v>
      </c>
      <c r="D21" s="6"/>
      <c r="E21" s="25">
        <f>+E22+E23+E24+E25+E26+E27+E28+E29+E30+E31</f>
        <v>813.3085</v>
      </c>
      <c r="F21" s="87"/>
      <c r="G21" s="93"/>
    </row>
    <row r="22" spans="2:7" ht="36">
      <c r="B22" s="16" t="s">
        <v>17</v>
      </c>
      <c r="C22" s="5" t="s">
        <v>100</v>
      </c>
      <c r="D22" s="52" t="s">
        <v>101</v>
      </c>
      <c r="E22" s="24">
        <f>+E7*50%</f>
        <v>451.23850000000004</v>
      </c>
      <c r="F22" s="85"/>
      <c r="G22" s="12"/>
    </row>
    <row r="23" spans="2:6" ht="12.75">
      <c r="B23" s="16" t="s">
        <v>19</v>
      </c>
      <c r="C23" s="5" t="s">
        <v>41</v>
      </c>
      <c r="D23" s="5"/>
      <c r="E23" s="24">
        <v>114</v>
      </c>
      <c r="F23" s="85"/>
    </row>
    <row r="24" spans="2:6" ht="12.75">
      <c r="B24" s="16" t="s">
        <v>21</v>
      </c>
      <c r="C24" s="5" t="s">
        <v>42</v>
      </c>
      <c r="D24" s="5"/>
      <c r="E24" s="24">
        <v>0</v>
      </c>
      <c r="F24" s="85"/>
    </row>
    <row r="25" spans="2:6" ht="12.75">
      <c r="B25" s="16" t="s">
        <v>23</v>
      </c>
      <c r="C25" s="5" t="s">
        <v>99</v>
      </c>
      <c r="D25" s="5"/>
      <c r="E25" s="24">
        <v>115.7</v>
      </c>
      <c r="F25" s="85"/>
    </row>
    <row r="26" spans="2:6" ht="12.75">
      <c r="B26" s="16" t="s">
        <v>24</v>
      </c>
      <c r="C26" s="5" t="s">
        <v>43</v>
      </c>
      <c r="D26" s="5"/>
      <c r="E26" s="24">
        <v>28.97</v>
      </c>
      <c r="F26" s="85"/>
    </row>
    <row r="27" spans="2:6" ht="12.75">
      <c r="B27" s="16" t="s">
        <v>25</v>
      </c>
      <c r="C27" s="5" t="s">
        <v>44</v>
      </c>
      <c r="D27" s="6"/>
      <c r="E27" s="24">
        <v>9.3</v>
      </c>
      <c r="F27" s="85"/>
    </row>
    <row r="28" spans="2:6" ht="12.75">
      <c r="B28" s="16" t="s">
        <v>26</v>
      </c>
      <c r="C28" s="5" t="s">
        <v>45</v>
      </c>
      <c r="D28" s="5"/>
      <c r="E28" s="24">
        <v>0</v>
      </c>
      <c r="F28" s="85"/>
    </row>
    <row r="29" spans="2:6" ht="12.75">
      <c r="B29" s="16" t="s">
        <v>46</v>
      </c>
      <c r="C29" s="5" t="s">
        <v>47</v>
      </c>
      <c r="D29" s="5"/>
      <c r="E29" s="24">
        <v>41.3</v>
      </c>
      <c r="F29" s="85"/>
    </row>
    <row r="30" spans="2:6" ht="12.75">
      <c r="B30" s="16" t="s">
        <v>48</v>
      </c>
      <c r="C30" s="5" t="s">
        <v>49</v>
      </c>
      <c r="D30" s="5"/>
      <c r="E30" s="24">
        <v>52.8</v>
      </c>
      <c r="F30" s="85"/>
    </row>
    <row r="31" spans="2:6" ht="12.75">
      <c r="B31" s="16" t="s">
        <v>50</v>
      </c>
      <c r="C31" s="5" t="s">
        <v>51</v>
      </c>
      <c r="D31" s="5"/>
      <c r="E31" s="24"/>
      <c r="F31" s="85"/>
    </row>
    <row r="32" spans="2:6" s="12" customFormat="1" ht="12.75">
      <c r="B32" s="17" t="s">
        <v>52</v>
      </c>
      <c r="C32" s="13" t="s">
        <v>53</v>
      </c>
      <c r="D32" s="14"/>
      <c r="E32" s="29">
        <v>0</v>
      </c>
      <c r="F32" s="88"/>
    </row>
    <row r="33" spans="2:6" s="12" customFormat="1" ht="12.75">
      <c r="B33" s="17" t="s">
        <v>54</v>
      </c>
      <c r="C33" s="13" t="s">
        <v>55</v>
      </c>
      <c r="D33" s="14"/>
      <c r="E33" s="29">
        <v>0</v>
      </c>
      <c r="F33" s="88"/>
    </row>
    <row r="34" spans="2:6" s="12" customFormat="1" ht="12.75">
      <c r="B34" s="17" t="s">
        <v>56</v>
      </c>
      <c r="C34" s="13" t="s">
        <v>57</v>
      </c>
      <c r="D34" s="14"/>
      <c r="E34" s="29">
        <v>0</v>
      </c>
      <c r="F34" s="88"/>
    </row>
    <row r="35" spans="2:6" s="12" customFormat="1" ht="13.5" thickBot="1">
      <c r="B35" s="18" t="s">
        <v>85</v>
      </c>
      <c r="C35" s="19" t="s">
        <v>58</v>
      </c>
      <c r="D35" s="20"/>
      <c r="E35" s="30">
        <f>+E6+E21+E32+E33+E34</f>
        <v>1973.1042969999999</v>
      </c>
      <c r="F35" s="30"/>
    </row>
    <row r="36" spans="2:6" ht="12.75">
      <c r="B36" s="12"/>
      <c r="C36" s="12"/>
      <c r="D36" s="12"/>
      <c r="E36" s="12"/>
      <c r="F36" s="86"/>
    </row>
    <row r="37" spans="2:6" ht="12.75" customHeight="1">
      <c r="B37" s="144" t="s">
        <v>59</v>
      </c>
      <c r="C37" s="144"/>
      <c r="D37" s="144"/>
      <c r="E37" s="144"/>
      <c r="F37" s="144"/>
    </row>
    <row r="38" spans="2:6" ht="12.75" customHeight="1">
      <c r="B38" s="144" t="s">
        <v>60</v>
      </c>
      <c r="C38" s="144"/>
      <c r="D38" s="144"/>
      <c r="E38" s="144"/>
      <c r="F38" s="144"/>
    </row>
    <row r="39" spans="2:8" ht="12.75" customHeight="1">
      <c r="B39" s="144" t="s">
        <v>61</v>
      </c>
      <c r="C39" s="144"/>
      <c r="D39" s="144"/>
      <c r="E39" s="144"/>
      <c r="F39" s="144"/>
      <c r="G39" s="144"/>
      <c r="H39" s="144"/>
    </row>
    <row r="40" ht="12.75">
      <c r="B40" s="2" t="s">
        <v>62</v>
      </c>
    </row>
    <row r="41" ht="12.75">
      <c r="B41" s="2" t="s">
        <v>63</v>
      </c>
    </row>
    <row r="42" ht="12.75">
      <c r="B42" s="2"/>
    </row>
    <row r="43" ht="12.75">
      <c r="B43" s="2"/>
    </row>
    <row r="44" spans="2:5" ht="12.75">
      <c r="B44" s="32" t="s">
        <v>102</v>
      </c>
      <c r="C44" s="32"/>
      <c r="D44" s="33"/>
      <c r="E44"/>
    </row>
    <row r="45" spans="2:5" ht="13.5" thickBot="1">
      <c r="B45" s="34" t="s">
        <v>103</v>
      </c>
      <c r="E45"/>
    </row>
    <row r="46" spans="2:8" ht="39" thickBot="1">
      <c r="B46" s="147"/>
      <c r="C46" s="148"/>
      <c r="D46" s="43" t="s">
        <v>109</v>
      </c>
      <c r="E46" s="44" t="s">
        <v>104</v>
      </c>
      <c r="F46" s="90" t="s">
        <v>110</v>
      </c>
      <c r="G46" s="45"/>
      <c r="H46">
        <f>+E35/D51</f>
        <v>48.5269133546483</v>
      </c>
    </row>
    <row r="47" spans="2:7" ht="12.75">
      <c r="B47" s="145" t="s">
        <v>108</v>
      </c>
      <c r="C47" s="146"/>
      <c r="D47" s="41">
        <v>19.58</v>
      </c>
      <c r="E47" s="42">
        <f>SUM(H46*D47)</f>
        <v>950.1569634840137</v>
      </c>
      <c r="F47" s="91">
        <f>+E47*12</f>
        <v>11401.883561808165</v>
      </c>
      <c r="G47" s="47"/>
    </row>
    <row r="48" spans="2:7" ht="12.75">
      <c r="B48" s="151" t="s">
        <v>105</v>
      </c>
      <c r="C48" s="152"/>
      <c r="D48" s="36">
        <v>8.75</v>
      </c>
      <c r="E48" s="42">
        <f>SUM(H46*D48)</f>
        <v>424.6104918531726</v>
      </c>
      <c r="F48" s="91">
        <f>+E48*12</f>
        <v>5095.325902238072</v>
      </c>
      <c r="G48" s="37"/>
    </row>
    <row r="49" spans="2:7" ht="12.75">
      <c r="B49" s="151" t="s">
        <v>106</v>
      </c>
      <c r="C49" s="152"/>
      <c r="D49" s="35">
        <v>9.25</v>
      </c>
      <c r="E49" s="42">
        <f>SUM(H46*D49)</f>
        <v>448.87394853049676</v>
      </c>
      <c r="F49" s="91">
        <f>+E49*12</f>
        <v>5386.487382365961</v>
      </c>
      <c r="G49" s="38"/>
    </row>
    <row r="50" spans="2:7" ht="12.75">
      <c r="B50" s="151" t="s">
        <v>107</v>
      </c>
      <c r="C50" s="152"/>
      <c r="D50" s="35">
        <v>3.08</v>
      </c>
      <c r="E50" s="42">
        <f>SUM(H46*D50)</f>
        <v>149.46289313231676</v>
      </c>
      <c r="F50" s="91">
        <f>+E50*12</f>
        <v>1793.5547175878012</v>
      </c>
      <c r="G50" s="38"/>
    </row>
    <row r="51" spans="2:7" ht="13.5" thickBot="1">
      <c r="B51" s="149"/>
      <c r="C51" s="150"/>
      <c r="D51" s="46">
        <f>SUM(D47:D50)</f>
        <v>40.66</v>
      </c>
      <c r="E51" s="39">
        <f>SUM(E47:E50)</f>
        <v>1973.1042969999999</v>
      </c>
      <c r="F51" s="92"/>
      <c r="G51" s="40"/>
    </row>
    <row r="52" spans="2:3" ht="12.75">
      <c r="B52" s="102"/>
      <c r="C52" s="102"/>
    </row>
    <row r="53" spans="2:3" ht="12.75">
      <c r="B53" s="102"/>
      <c r="C53" s="102"/>
    </row>
  </sheetData>
  <mergeCells count="17">
    <mergeCell ref="B52:C52"/>
    <mergeCell ref="B53:C53"/>
    <mergeCell ref="B46:C46"/>
    <mergeCell ref="B51:C51"/>
    <mergeCell ref="B48:C48"/>
    <mergeCell ref="B49:C49"/>
    <mergeCell ref="B50:C50"/>
    <mergeCell ref="B37:F37"/>
    <mergeCell ref="B38:F38"/>
    <mergeCell ref="B39:H39"/>
    <mergeCell ref="B47:C47"/>
    <mergeCell ref="B2:F2"/>
    <mergeCell ref="D4:D5"/>
    <mergeCell ref="E4:E5"/>
    <mergeCell ref="F4:F5"/>
    <mergeCell ref="B4:B5"/>
    <mergeCell ref="C4:C5"/>
  </mergeCells>
  <printOptions/>
  <pageMargins left="0.75" right="0.75" top="1" bottom="1" header="0" footer="0"/>
  <pageSetup fitToHeight="1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MDDSZ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CSD</dc:creator>
  <cp:keywords/>
  <dc:description/>
  <cp:lastModifiedBy>Mojca Orešnik</cp:lastModifiedBy>
  <cp:lastPrinted>2012-05-14T12:57:57Z</cp:lastPrinted>
  <dcterms:created xsi:type="dcterms:W3CDTF">2012-03-14T10:41:52Z</dcterms:created>
  <dcterms:modified xsi:type="dcterms:W3CDTF">2012-05-15T05:39:37Z</dcterms:modified>
  <cp:category/>
  <cp:version/>
  <cp:contentType/>
  <cp:contentStatus/>
</cp:coreProperties>
</file>