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'List1'!$4:$7</definedName>
  </definedNames>
  <calcPr fullCalcOnLoad="1"/>
</workbook>
</file>

<file path=xl/sharedStrings.xml><?xml version="1.0" encoding="utf-8"?>
<sst xmlns="http://schemas.openxmlformats.org/spreadsheetml/2006/main" count="1862" uniqueCount="1114">
  <si>
    <t>II.POSEBNI DEL PRORAČUNA</t>
  </si>
  <si>
    <t xml:space="preserve">                         - v SIT</t>
  </si>
  <si>
    <t>Prorač.</t>
  </si>
  <si>
    <t>KONTO</t>
  </si>
  <si>
    <t>2 0 0 5</t>
  </si>
  <si>
    <t>funk.klas.</t>
  </si>
  <si>
    <t>postavka</t>
  </si>
  <si>
    <t>0111</t>
  </si>
  <si>
    <t xml:space="preserve">Nagrade svetnikom in članom delovnih teles </t>
  </si>
  <si>
    <t>Sejn. član.org.del.tel.,ki jih imenuje mest.svet</t>
  </si>
  <si>
    <t>Delovanje svetniških skupin</t>
  </si>
  <si>
    <t>4020,..</t>
  </si>
  <si>
    <t xml:space="preserve">         Pisarniški material in drugi mat. in storitve</t>
  </si>
  <si>
    <t xml:space="preserve">         Najemnine</t>
  </si>
  <si>
    <t xml:space="preserve">         Drugi operativni odhodki</t>
  </si>
  <si>
    <t>Pisarniški material in storitve</t>
  </si>
  <si>
    <t>Izdatki za reprezentanco mest. sveta in drugi stroški</t>
  </si>
  <si>
    <t>Stroški za občinska priznanja in drugo</t>
  </si>
  <si>
    <t xml:space="preserve">        Založniške in tiskarske storitve</t>
  </si>
  <si>
    <t xml:space="preserve">        Drugi operativni odhodki</t>
  </si>
  <si>
    <t>4024,..</t>
  </si>
  <si>
    <t>Mednarodno sodelovanje</t>
  </si>
  <si>
    <t xml:space="preserve">        Drugi operativni odhodki in drugi stroški</t>
  </si>
  <si>
    <t>4029,…</t>
  </si>
  <si>
    <t>Članarine v domačih neprofitnih institucijah in drugo</t>
  </si>
  <si>
    <t>Svet za preventivo in vzgojo v cestnem prometu</t>
  </si>
  <si>
    <t>Sred.za izvedbo volitev, referen.in lokalna iniciativa</t>
  </si>
  <si>
    <t>Promocijska dejavnost, prireditve</t>
  </si>
  <si>
    <t xml:space="preserve">        Pisarniški material in storitve</t>
  </si>
  <si>
    <t xml:space="preserve">        Tekoči transferi neprofitnim org. in ustanovam</t>
  </si>
  <si>
    <t>Stroški objav</t>
  </si>
  <si>
    <t>Kabelska tel.Ptuj-informativni program</t>
  </si>
  <si>
    <t>Tiskanje in drugi stroški Ptujčana</t>
  </si>
  <si>
    <t>0860</t>
  </si>
  <si>
    <t xml:space="preserve">         Založniške in tiskarske storitve</t>
  </si>
  <si>
    <t xml:space="preserve">         Poštnina</t>
  </si>
  <si>
    <t xml:space="preserve">Financiranje političnih strank </t>
  </si>
  <si>
    <t>Plače in dodatki  funkcionarjev</t>
  </si>
  <si>
    <t>Regres za letni dopust</t>
  </si>
  <si>
    <t xml:space="preserve">Prispevki </t>
  </si>
  <si>
    <t>Drugi izdatki  funkcionarjev</t>
  </si>
  <si>
    <t xml:space="preserve">       Prehrana </t>
  </si>
  <si>
    <t xml:space="preserve">       Izdatki za službena potovanja</t>
  </si>
  <si>
    <t>Davek na izplačane plače</t>
  </si>
  <si>
    <t>Sredstva za odpravo nesorazmerij v plačah</t>
  </si>
  <si>
    <t>Nagrade nepoklicnih funkcionarjev</t>
  </si>
  <si>
    <t>Nadomestila članom nadzornega odbora</t>
  </si>
  <si>
    <t xml:space="preserve"> </t>
  </si>
  <si>
    <t>ODDELEK ZA SPLOŠNE ZADEVE</t>
  </si>
  <si>
    <t>Dejavnost uprave občine</t>
  </si>
  <si>
    <t>Redna dejavnost</t>
  </si>
  <si>
    <t>2.1.1.1.</t>
  </si>
  <si>
    <t>Pisarniški in splošni material in storitve</t>
  </si>
  <si>
    <t>2.1.1.2</t>
  </si>
  <si>
    <t>Posebni material in storitve</t>
  </si>
  <si>
    <t>2.1.1.3.</t>
  </si>
  <si>
    <t>Energija, voda, komunalne storitve in komunikacije</t>
  </si>
  <si>
    <t>2.1.1.4.</t>
  </si>
  <si>
    <t>Prevozni stroški in storitve</t>
  </si>
  <si>
    <t>2.1.1.5.</t>
  </si>
  <si>
    <t>Izdatki za službena potovanja</t>
  </si>
  <si>
    <t>2.1.1.6.</t>
  </si>
  <si>
    <t>4025,…</t>
  </si>
  <si>
    <t>Tekoče vzdrževanje</t>
  </si>
  <si>
    <t>Nadomestilo za uporabo stavbnega zemljišča</t>
  </si>
  <si>
    <t>2.1.1.7.</t>
  </si>
  <si>
    <t>Drugi operativni odhodki</t>
  </si>
  <si>
    <t>2.1.1.8.</t>
  </si>
  <si>
    <t>Stroški počitniških kapacitet</t>
  </si>
  <si>
    <t>4025,4202..</t>
  </si>
  <si>
    <t xml:space="preserve">    Tekoče vzdrževanje</t>
  </si>
  <si>
    <t>2.1.1.8.1.</t>
  </si>
  <si>
    <t xml:space="preserve">     Drugi operativni odhodki</t>
  </si>
  <si>
    <t>2.1.1.9.</t>
  </si>
  <si>
    <t>Izdatki za strokovno izobraževanje zaposlenih</t>
  </si>
  <si>
    <t>2.1.2.</t>
  </si>
  <si>
    <t>Sred.prenešena ožjim delom lokal.skupnosti</t>
  </si>
  <si>
    <t>2.1.3.</t>
  </si>
  <si>
    <t>Transferi neprofitnim organizacijam in ustanovam</t>
  </si>
  <si>
    <t>2.1.4.</t>
  </si>
  <si>
    <t>Investicijski odhodki</t>
  </si>
  <si>
    <t>2.1.4.1.</t>
  </si>
  <si>
    <t xml:space="preserve"> Nakup pisarniš.pohištva, opreme </t>
  </si>
  <si>
    <t>2.1.4.2.</t>
  </si>
  <si>
    <t xml:space="preserve"> Nakup računalnikov in programske opreme</t>
  </si>
  <si>
    <t>2.1.4.3.</t>
  </si>
  <si>
    <t>Investicijsko vzdrževanje</t>
  </si>
  <si>
    <t xml:space="preserve">  </t>
  </si>
  <si>
    <t>Zaščita in reševanje</t>
  </si>
  <si>
    <t>2.2.1.</t>
  </si>
  <si>
    <t>Osnovna dejavnost</t>
  </si>
  <si>
    <t>0221</t>
  </si>
  <si>
    <t>4022,...</t>
  </si>
  <si>
    <t xml:space="preserve">       - povračila in nad. ter izd. za blago in storitve</t>
  </si>
  <si>
    <t>2.2.2.</t>
  </si>
  <si>
    <t xml:space="preserve">Izobraževanje  </t>
  </si>
  <si>
    <t>4029,...</t>
  </si>
  <si>
    <t xml:space="preserve">       - izdatki za blago in storitve</t>
  </si>
  <si>
    <t>0220</t>
  </si>
  <si>
    <t>2.2.3.</t>
  </si>
  <si>
    <t>Aktivnosti varnostnega sosveta</t>
  </si>
  <si>
    <t>2.2.4.</t>
  </si>
  <si>
    <t>Transferi posameznikom (druga nadomestila plač)</t>
  </si>
  <si>
    <t>2.2.5.</t>
  </si>
  <si>
    <t>Tekoči transferi neprofitnim organizacijam</t>
  </si>
  <si>
    <t>2.2.6.</t>
  </si>
  <si>
    <t>Požarno varstvo</t>
  </si>
  <si>
    <t>2.3.1.</t>
  </si>
  <si>
    <t>Trans.neprofitnim organizacijam in ustanovam</t>
  </si>
  <si>
    <t>0320</t>
  </si>
  <si>
    <t>2.3.1.1.</t>
  </si>
  <si>
    <t xml:space="preserve">      Osnovna dejavnost</t>
  </si>
  <si>
    <t>2.3.1.2.</t>
  </si>
  <si>
    <t xml:space="preserve">      Materialni stroški</t>
  </si>
  <si>
    <t>2.3.2.</t>
  </si>
  <si>
    <t>Poraba požarne takse</t>
  </si>
  <si>
    <t>2.3.3.</t>
  </si>
  <si>
    <t>2.3.4.</t>
  </si>
  <si>
    <t>Investic.transferi neprof. organizacijam (vozila,)</t>
  </si>
  <si>
    <t>ODDELEK ZA FINANCE</t>
  </si>
  <si>
    <t>3.1.1.</t>
  </si>
  <si>
    <t>Plače in drugi izdatki zaposlenim</t>
  </si>
  <si>
    <t>3.1.1.1.</t>
  </si>
  <si>
    <t>Plače in dodatki zaposlenim</t>
  </si>
  <si>
    <t>3.1.1.2.</t>
  </si>
  <si>
    <t>3.1.1.3.</t>
  </si>
  <si>
    <t>Povračila in nadomestila</t>
  </si>
  <si>
    <t>3.1.1.4.</t>
  </si>
  <si>
    <t>Sredstva za delovno uspešnost</t>
  </si>
  <si>
    <t>3.1.1.5.</t>
  </si>
  <si>
    <t>Drugi izdatki zaposlenim</t>
  </si>
  <si>
    <t>3.1.1.6.</t>
  </si>
  <si>
    <t>Sredstva za nadurno delo</t>
  </si>
  <si>
    <t>3.1.2.</t>
  </si>
  <si>
    <t>Prispevki delodajalcev za socialno varnost</t>
  </si>
  <si>
    <t>3.1.3.</t>
  </si>
  <si>
    <t>3.1.4.</t>
  </si>
  <si>
    <t>Drugi odhodki</t>
  </si>
  <si>
    <t>3.2.1.</t>
  </si>
  <si>
    <t>Plačilo odškodnin</t>
  </si>
  <si>
    <t>3.2.2.</t>
  </si>
  <si>
    <t>Splošna proračunska rezervacija</t>
  </si>
  <si>
    <t>3.2.3.</t>
  </si>
  <si>
    <t xml:space="preserve">Plačila obresti od kreditov </t>
  </si>
  <si>
    <t>3.2.4.</t>
  </si>
  <si>
    <t>Sredstva, prenešena drugim lokalnim skupnostim</t>
  </si>
  <si>
    <t>3.2.5.</t>
  </si>
  <si>
    <t>Zakonska proračunska rezerva</t>
  </si>
  <si>
    <t>3.2.6.</t>
  </si>
  <si>
    <t>Stroški notranjega nadzora</t>
  </si>
  <si>
    <t>ODDELEK ZA GOSPODARSTVO</t>
  </si>
  <si>
    <t>KMETIJSTVO</t>
  </si>
  <si>
    <t>4.1.1.</t>
  </si>
  <si>
    <t>Subvencije privatnim podj. in zasebnikom</t>
  </si>
  <si>
    <t>0421</t>
  </si>
  <si>
    <t>4.1.1.1.</t>
  </si>
  <si>
    <t>Investicije in tehnološke posodobitve v kmetijstvu</t>
  </si>
  <si>
    <t>Podpore razvoju dopolnilnih dejavnosti na kmetijah</t>
  </si>
  <si>
    <t>4.1.1.2.</t>
  </si>
  <si>
    <t>Ukrepi varov.okolja in vzdrž.urejenosti kmeti. krajine</t>
  </si>
  <si>
    <t>4.1.1.3.</t>
  </si>
  <si>
    <t>Uvaj.kakov.plem.živali na kmet.,preventiv.zdr.var.ž.ali sof.</t>
  </si>
  <si>
    <t>4.1.1.4.</t>
  </si>
  <si>
    <t>Vzpodbujanje vrtnarske proizvodnje</t>
  </si>
  <si>
    <t>4.1.1.5.</t>
  </si>
  <si>
    <t>Podpora zavarovanju kmetijskih površin</t>
  </si>
  <si>
    <t>4.1.2.</t>
  </si>
  <si>
    <t>Transferi neprofitnim organ. in ustanovam</t>
  </si>
  <si>
    <t>4.1.2.1.</t>
  </si>
  <si>
    <t>Ukrepi za prenos znanja in trženja v kmetijstvu</t>
  </si>
  <si>
    <t>4.1.3.</t>
  </si>
  <si>
    <t>4120,...</t>
  </si>
  <si>
    <t>Programi širšega pomena</t>
  </si>
  <si>
    <t>4.1.4.</t>
  </si>
  <si>
    <t>Razvojni program podeželja</t>
  </si>
  <si>
    <t>4.1.5.</t>
  </si>
  <si>
    <t>Skrb za zapuščene in zavržene živali</t>
  </si>
  <si>
    <t>4.1.6.</t>
  </si>
  <si>
    <t>Upravljanje z ribniki Podvinci in Velovlek</t>
  </si>
  <si>
    <t>4.1.6.1.</t>
  </si>
  <si>
    <t>Donacija zunanje pomoči Evropske skupnosti</t>
  </si>
  <si>
    <t>4.1.6.2.</t>
  </si>
  <si>
    <t>Sofinanciranje Mestne občine Ptuj</t>
  </si>
  <si>
    <t>TURIZEM</t>
  </si>
  <si>
    <t>4.2.1.</t>
  </si>
  <si>
    <t>LOKALNA TURISTIČNA ORGANIZACIJA</t>
  </si>
  <si>
    <t>Organizacija prireditev</t>
  </si>
  <si>
    <t>4.2.1.1.</t>
  </si>
  <si>
    <t>Kurentovanje</t>
  </si>
  <si>
    <t>4.2.1.2.</t>
  </si>
  <si>
    <t>Ptujska poletna noč</t>
  </si>
  <si>
    <t>4.2.1.3.</t>
  </si>
  <si>
    <t>Martinovanje</t>
  </si>
  <si>
    <t>4.2.1.4.</t>
  </si>
  <si>
    <t>Božično novoletne prireditve</t>
  </si>
  <si>
    <t>4.2.1.5.</t>
  </si>
  <si>
    <t>Trgatev v Mestnem vinogradu</t>
  </si>
  <si>
    <t>0470</t>
  </si>
  <si>
    <t>Plače</t>
  </si>
  <si>
    <t>4.2.1.6.</t>
  </si>
  <si>
    <t>Sredstva za odpravo za odpravo nesorazmerij v plačah</t>
  </si>
  <si>
    <t>4.2.1.7.</t>
  </si>
  <si>
    <t>Materialni stroški</t>
  </si>
  <si>
    <t>4.2.1.8.</t>
  </si>
  <si>
    <t>4.2.2.</t>
  </si>
  <si>
    <t>Dobrote Slovenskih kmetij</t>
  </si>
  <si>
    <t>4.2.3.</t>
  </si>
  <si>
    <t>Turistično društvo Ptuj</t>
  </si>
  <si>
    <t>4.2.4.</t>
  </si>
  <si>
    <t>Tek partnerskih mest</t>
  </si>
  <si>
    <t>4.2.5.</t>
  </si>
  <si>
    <t>Druge manjše prireditve</t>
  </si>
  <si>
    <t>4.2.6.</t>
  </si>
  <si>
    <t>Promocija Ptuja</t>
  </si>
  <si>
    <t>4.2.7.</t>
  </si>
  <si>
    <t>Festival DZG</t>
  </si>
  <si>
    <t>SKUPNA OBČINSKA UPRAVA</t>
  </si>
  <si>
    <t>DEJAVNOST SKUPNE OBČINSKE UPRAVE</t>
  </si>
  <si>
    <t>5.1.1.</t>
  </si>
  <si>
    <t>Plače in drugi osebni prejemki</t>
  </si>
  <si>
    <t>5.1.2.</t>
  </si>
  <si>
    <t>Prispevki delodajalca</t>
  </si>
  <si>
    <t>5.1.3.</t>
  </si>
  <si>
    <t>Pisarniški material,splošni material in storitve</t>
  </si>
  <si>
    <t>5.1.4.</t>
  </si>
  <si>
    <t>Energija, voda, kom. storitve</t>
  </si>
  <si>
    <t>5.1.5.</t>
  </si>
  <si>
    <t>Prevozni stroški</t>
  </si>
  <si>
    <t>5.1.6.</t>
  </si>
  <si>
    <t>Službena potovanja</t>
  </si>
  <si>
    <t>5.1.7.</t>
  </si>
  <si>
    <t>5.1.8.</t>
  </si>
  <si>
    <t>5.1.9.</t>
  </si>
  <si>
    <t>5.1.10.</t>
  </si>
  <si>
    <t>5.1.11.</t>
  </si>
  <si>
    <t>Nakup računalnikov in programske opreme</t>
  </si>
  <si>
    <t>VARSTVO OKOLJA IN NARAVE</t>
  </si>
  <si>
    <t>Novogradnje in drugi stroški</t>
  </si>
  <si>
    <t>5.2.1.1.</t>
  </si>
  <si>
    <t>Deponija kom. odpadkov Brstje</t>
  </si>
  <si>
    <t>0510</t>
  </si>
  <si>
    <t>5.2.1.1.1.</t>
  </si>
  <si>
    <t xml:space="preserve"> - odškodnine za zmanjšanje kakovosti biv. okolja</t>
  </si>
  <si>
    <t>5.2.1.1.2.</t>
  </si>
  <si>
    <t xml:space="preserve"> - odvoz odpadkov iz naselja Brstje</t>
  </si>
  <si>
    <t>5.2.1.2.</t>
  </si>
  <si>
    <t>CERO Gajke</t>
  </si>
  <si>
    <t>5.2.1.2.1.</t>
  </si>
  <si>
    <t xml:space="preserve"> -odškodnine za zmanjšanje kakovosti bival.okolja</t>
  </si>
  <si>
    <t>5.2.1.2.2.</t>
  </si>
  <si>
    <t xml:space="preserve"> -odškodnina MČ Jezero</t>
  </si>
  <si>
    <t>5.2.1.2.3.</t>
  </si>
  <si>
    <t xml:space="preserve"> -odvoz odpadkov po pogodbi MOP-MČ Jezero</t>
  </si>
  <si>
    <t>5.2.1.3.</t>
  </si>
  <si>
    <t>Odkup zemljišč za novo deponijo(pog.obv.2003 in nakup 2004)</t>
  </si>
  <si>
    <t>5.2.1.4.</t>
  </si>
  <si>
    <t>Razis.in projektna dokument. za novo odlagališče</t>
  </si>
  <si>
    <t>5.2.1.5.</t>
  </si>
  <si>
    <t>Investicija novogradnje deponije</t>
  </si>
  <si>
    <t>5.2.1.5.1.</t>
  </si>
  <si>
    <t>5.2.1.5.2.</t>
  </si>
  <si>
    <t xml:space="preserve"> novogradnja - pogodbene obv.iz l.2004 in obv.2005 </t>
  </si>
  <si>
    <t>5.2.1.5.3.</t>
  </si>
  <si>
    <t xml:space="preserve"> nadzor investicije in drugo</t>
  </si>
  <si>
    <t>5.2.1.5.4.</t>
  </si>
  <si>
    <t xml:space="preserve"> stroški oglaševalskih storitev</t>
  </si>
  <si>
    <t>5.2.1.5.5.</t>
  </si>
  <si>
    <t xml:space="preserve"> drugi operativni odhodki</t>
  </si>
  <si>
    <t>5.2.2.</t>
  </si>
  <si>
    <t>Izdatki za blago in storitve</t>
  </si>
  <si>
    <t>5.2.2.1.</t>
  </si>
  <si>
    <t>Sanacija divjih odlagališč in druge EKO akcije</t>
  </si>
  <si>
    <t>5.2.2.2.</t>
  </si>
  <si>
    <t>Osveščanje javnosti</t>
  </si>
  <si>
    <t>5.2.2.3.</t>
  </si>
  <si>
    <t>Vitalizacija Ptujskega jezera</t>
  </si>
  <si>
    <t>5.2.2.4.</t>
  </si>
  <si>
    <t>5.2.2.5.</t>
  </si>
  <si>
    <t>Manipulativni stroški Čistega mesta d.o.o.</t>
  </si>
  <si>
    <t>5.2.3.</t>
  </si>
  <si>
    <t>5.2.3.1.</t>
  </si>
  <si>
    <t>Nepredvideni izdatki</t>
  </si>
  <si>
    <t>5.2.3.2.</t>
  </si>
  <si>
    <t>Vračilo mandatnih kazni in drugo</t>
  </si>
  <si>
    <t>PRORAČUNSKI SKLAD</t>
  </si>
  <si>
    <t>UREJANJE PROSTORA</t>
  </si>
  <si>
    <t>5.3.1.</t>
  </si>
  <si>
    <t>Sredstva za izdatke za blago in storitve</t>
  </si>
  <si>
    <t>0620</t>
  </si>
  <si>
    <t>5.3.1.1.</t>
  </si>
  <si>
    <t>4208,...</t>
  </si>
  <si>
    <t xml:space="preserve">   - prostorski akti</t>
  </si>
  <si>
    <t>5.3.2.</t>
  </si>
  <si>
    <t>5.3.2.1.</t>
  </si>
  <si>
    <t xml:space="preserve">       - strokovne podlage</t>
  </si>
  <si>
    <t>5.3.3.</t>
  </si>
  <si>
    <t>Načrti in druga projektna dokumentacija</t>
  </si>
  <si>
    <t>5.3.3.1.</t>
  </si>
  <si>
    <t xml:space="preserve">       - prostorski izvedbeni akti</t>
  </si>
  <si>
    <t>5.3.4.</t>
  </si>
  <si>
    <t>Ponatis mestne karte</t>
  </si>
  <si>
    <t>ODDELEK ZA GOSP. INFRASTR.  IN OKOLJE</t>
  </si>
  <si>
    <t>6.1.</t>
  </si>
  <si>
    <t>CESTNA DEJAVNOST</t>
  </si>
  <si>
    <t>6.1.1.</t>
  </si>
  <si>
    <t xml:space="preserve"> Storitve vzdrževanja in varstva cest</t>
  </si>
  <si>
    <t>0451</t>
  </si>
  <si>
    <t>6.1.1.1.</t>
  </si>
  <si>
    <t>Lokalne ceste</t>
  </si>
  <si>
    <t>6.1.1.2.</t>
  </si>
  <si>
    <t>Krajevne ceste</t>
  </si>
  <si>
    <t>6.1.1.3.</t>
  </si>
  <si>
    <t>4029,4206...</t>
  </si>
  <si>
    <t>Odškodnine, izmere cest,odkup</t>
  </si>
  <si>
    <t>6.1.2.</t>
  </si>
  <si>
    <t xml:space="preserve">Invest.vzdržev. in obnove na področju mestnih </t>
  </si>
  <si>
    <t>in primestnih četrti</t>
  </si>
  <si>
    <t>6.1.2.1.</t>
  </si>
  <si>
    <t>Grajena(preplastitve,moderniz.,razširitve-obnovitve)</t>
  </si>
  <si>
    <t>6.1.2.2.</t>
  </si>
  <si>
    <t>Rogoznica(preplastit.moderniz.,avtobusne postaje)</t>
  </si>
  <si>
    <t>6.1.2.3.</t>
  </si>
  <si>
    <t xml:space="preserve">Breg( preplastitve cest-ulic, modernizac. cest-ulic) </t>
  </si>
  <si>
    <t>6.1.2.5.</t>
  </si>
  <si>
    <t>Panorama (most Grajena, preplastitev)</t>
  </si>
  <si>
    <t>6.1.3.</t>
  </si>
  <si>
    <t>INVESTICIJE V TEKU IZ L.2004</t>
  </si>
  <si>
    <t>6.1.3.1.</t>
  </si>
  <si>
    <t>Primestna četrt Grajena</t>
  </si>
  <si>
    <t>6.1.3.2.</t>
  </si>
  <si>
    <t>MČ Panorama</t>
  </si>
  <si>
    <t>6.1.4.</t>
  </si>
  <si>
    <t>INVESTICIJSKO VZDRŽEVANJE IN IZBOLJŠAVE</t>
  </si>
  <si>
    <t>6.1.4.1.</t>
  </si>
  <si>
    <t>Rogozniška cesta- pločnik</t>
  </si>
  <si>
    <t>6.1.4.2.</t>
  </si>
  <si>
    <t>Preplastitev, obnova lokalnih cest</t>
  </si>
  <si>
    <t>6.1.4.3.</t>
  </si>
  <si>
    <t>4205,...</t>
  </si>
  <si>
    <t>Hodnik za pešce in cesta v Orešju</t>
  </si>
  <si>
    <t>6.1.4.4.</t>
  </si>
  <si>
    <t>Cesta skozi Žabjak</t>
  </si>
  <si>
    <t>6.1.4.5.</t>
  </si>
  <si>
    <t>Dornavska - pločnik</t>
  </si>
  <si>
    <t>Modernizacija cest- Puhova</t>
  </si>
  <si>
    <t>6.1.4.6.</t>
  </si>
  <si>
    <t>Rabelčja vas</t>
  </si>
  <si>
    <t xml:space="preserve">Zagrebška cesta </t>
  </si>
  <si>
    <t>6.1.4.7.</t>
  </si>
  <si>
    <t>Sofinanciranje programov</t>
  </si>
  <si>
    <t>6.1.4.8.</t>
  </si>
  <si>
    <t>Mariborska-semafor,Borovo-prehod,Kuhar-prehod</t>
  </si>
  <si>
    <t>6.1.4.9.</t>
  </si>
  <si>
    <t>Nakup zemljišč za hitro cesto</t>
  </si>
  <si>
    <t>STANOVANJSKA DEJAVNOST</t>
  </si>
  <si>
    <t>0610</t>
  </si>
  <si>
    <t>6.2.1.</t>
  </si>
  <si>
    <t>Str.odvoda odškod.skladu,stan.skladu,proviz.banke in drugo</t>
  </si>
  <si>
    <t>6.2.2.</t>
  </si>
  <si>
    <t>Investic.vzdrž.in upravlj.stanovanj(social.in neprofit.)</t>
  </si>
  <si>
    <t>6.2.3.</t>
  </si>
  <si>
    <t>4313,...</t>
  </si>
  <si>
    <t>Nakup in obnova stanovanj.prost.za soc.upravič.</t>
  </si>
  <si>
    <t>POSLOVNI PROSTORI</t>
  </si>
  <si>
    <t>6.3.1.</t>
  </si>
  <si>
    <t>Stroški upravljanja poslovnih prostorov</t>
  </si>
  <si>
    <t>6.3.2.</t>
  </si>
  <si>
    <t>Izdat.za blago in stor.(notar,odvet.,odško.in zavar.)</t>
  </si>
  <si>
    <t>6.3.3.</t>
  </si>
  <si>
    <t>Projektna dokumentacija</t>
  </si>
  <si>
    <t>6.3.4.</t>
  </si>
  <si>
    <t xml:space="preserve">Nakup zgradb in prost.ter obn.le-teh,odšk.in sof. </t>
  </si>
  <si>
    <t>obnove poslovnih prostorov po javnem natečaju</t>
  </si>
  <si>
    <t>6.3.5.</t>
  </si>
  <si>
    <t>Investicijsko vzdrževanje in obnove</t>
  </si>
  <si>
    <t>KOMUNALNA DEJAVNOST</t>
  </si>
  <si>
    <t>VODOVOD</t>
  </si>
  <si>
    <t>0630</t>
  </si>
  <si>
    <t>6.4.1.1.</t>
  </si>
  <si>
    <t>Vračilo preplačanih povračil za vod.priključke</t>
  </si>
  <si>
    <t>6.4.1.2.</t>
  </si>
  <si>
    <t>Vračilo oproščenih povračil za vod.priključke</t>
  </si>
  <si>
    <t>6.4.1.3.</t>
  </si>
  <si>
    <t>6.4.2.</t>
  </si>
  <si>
    <t>KANALIZACIJA</t>
  </si>
  <si>
    <t>6.4.2.1.</t>
  </si>
  <si>
    <t>Investicijski transfer javnemu podjetju</t>
  </si>
  <si>
    <t>0520</t>
  </si>
  <si>
    <t>6.4.2.1.1.</t>
  </si>
  <si>
    <t>4311,4206,....</t>
  </si>
  <si>
    <t>Zaščita podtalnice-dokum. in izvedba I.faze</t>
  </si>
  <si>
    <t>6.4.2.1.2.</t>
  </si>
  <si>
    <t>Podtalnica Dravskega in Ptujskega polja-Agencija RS za regionalni razvoj(zaključna faza)</t>
  </si>
  <si>
    <t>6.4.2.1.3.</t>
  </si>
  <si>
    <t>Nakup zemljišč za podtalnico</t>
  </si>
  <si>
    <t>6.4.2.2.</t>
  </si>
  <si>
    <t>6.4.2.2.1.</t>
  </si>
  <si>
    <t>6.4.2.3.</t>
  </si>
  <si>
    <t xml:space="preserve">NOVOGRADNJE </t>
  </si>
  <si>
    <t>6.4.2.3.1.</t>
  </si>
  <si>
    <t>Sek., fekalna in meteorna kanalizacija Srnčev breg</t>
  </si>
  <si>
    <t>6.4.2.3.2.</t>
  </si>
  <si>
    <t>6.4.2.3.3.</t>
  </si>
  <si>
    <t>Sek.fek.kanal. B ob Dornavski cesti</t>
  </si>
  <si>
    <t>6.4.2.3.4.</t>
  </si>
  <si>
    <t>Sek.fek.kanal.v Sovretovi in Keleminovi poti (dok. In izvedba 1.etape)</t>
  </si>
  <si>
    <t>6.4.3.</t>
  </si>
  <si>
    <t>IZGRADNJA KOMUNAL. OBJ. SKUPNE RABE</t>
  </si>
  <si>
    <t>6.4.3.1.</t>
  </si>
  <si>
    <t>0490</t>
  </si>
  <si>
    <t>6.4.3.1.1.</t>
  </si>
  <si>
    <t>4029,..</t>
  </si>
  <si>
    <t>6.4.3.2.</t>
  </si>
  <si>
    <t>NOVOGRADNJE, REKONSTRUKCIJE</t>
  </si>
  <si>
    <t>6.4.3.2.1.</t>
  </si>
  <si>
    <t>JR  v PMČ Rogoznica</t>
  </si>
  <si>
    <t>0640</t>
  </si>
  <si>
    <t>6.4.3.2.2.</t>
  </si>
  <si>
    <t>Obnova JR v mestnem jedru Ptuja</t>
  </si>
  <si>
    <t>6.4.3.2.3.</t>
  </si>
  <si>
    <t>Obnova JR ob rekonstr. NN omrežja</t>
  </si>
  <si>
    <t>6.4.3.2.4.</t>
  </si>
  <si>
    <t>Rek.JR v naselju B. Reš , Ul. Vide Alič</t>
  </si>
  <si>
    <t xml:space="preserve">Rek.JR ob Rogaški c. </t>
  </si>
  <si>
    <t>6.4.3.2.5.</t>
  </si>
  <si>
    <t>Igrišče v Podvincih</t>
  </si>
  <si>
    <t>6.4.4.</t>
  </si>
  <si>
    <t xml:space="preserve">VZDRŽEV.OBJEKTOV SKUPNE KOMUN. RABE </t>
  </si>
  <si>
    <t>IN DRUGO</t>
  </si>
  <si>
    <t>6.4.4.1.</t>
  </si>
  <si>
    <t>Vzdrž,ulic,zelenic,ploč.,trgov,igrišč,javne razsvet.</t>
  </si>
  <si>
    <t>6.4.4.2.</t>
  </si>
  <si>
    <t>Energija za javno razsvetljavo</t>
  </si>
  <si>
    <t>6.4.4.3.</t>
  </si>
  <si>
    <t>Manipul.str.pri priključninah za vodov.in kanalzacijo</t>
  </si>
  <si>
    <t>6.4.4.4.</t>
  </si>
  <si>
    <t>Okrasitev mesta ob Novem letu</t>
  </si>
  <si>
    <t>6.4.5.</t>
  </si>
  <si>
    <t>Izgradnja infrastrukture ob deponiji</t>
  </si>
  <si>
    <t>0560</t>
  </si>
  <si>
    <t>6.4.5.1.</t>
  </si>
  <si>
    <t>4204,...</t>
  </si>
  <si>
    <t xml:space="preserve">Izgradnja kanalizacije in druge infrastrukture </t>
  </si>
  <si>
    <t>Budina - Spuhlja 2.A etapa</t>
  </si>
  <si>
    <t>6.4.5.2.</t>
  </si>
  <si>
    <t>Izgradnja kanalizacije Budina - Spuhlja  2.B,3.etapa</t>
  </si>
  <si>
    <t>6.4.5.3.</t>
  </si>
  <si>
    <t>Rek.cest,inf.vodov,ploč.,koles.poti,javna razsvet.v Spuhlji</t>
  </si>
  <si>
    <t>6.4.5.4.</t>
  </si>
  <si>
    <t>Rek.cest,infr.vodov,ploč.,koles.poti,javna razs.v Budini,izogib Brstje</t>
  </si>
  <si>
    <t>6.4.5.5.</t>
  </si>
  <si>
    <t>Športno igrišče v Spuhlji</t>
  </si>
  <si>
    <t>6.4.5.6.</t>
  </si>
  <si>
    <t>Večnamenska dvorana v Spuhlji</t>
  </si>
  <si>
    <t>6.4.5.7.</t>
  </si>
  <si>
    <t>Športno rekreacijsko igrišče ob potoku Rogoznica ( Budina )</t>
  </si>
  <si>
    <t>6.4.6.</t>
  </si>
  <si>
    <t>RAZNI STROŠKI</t>
  </si>
  <si>
    <t>6.4.6.1.</t>
  </si>
  <si>
    <t xml:space="preserve">Manipul.stroški pri pobiranju nadomest.za uporabo </t>
  </si>
  <si>
    <t>stavbnega zemljišča</t>
  </si>
  <si>
    <t>6.4.6.2.</t>
  </si>
  <si>
    <t>Manipul.stroški za pobir.takse za obremenj. voda</t>
  </si>
  <si>
    <t>6.4.6.3.</t>
  </si>
  <si>
    <t>Manip.str. za pobiranje komunalne takse</t>
  </si>
  <si>
    <t>6.4.6.4.</t>
  </si>
  <si>
    <t>4206,...</t>
  </si>
  <si>
    <t>Odkup(nakup) zemljišč, uveljavitev predkupne pravice</t>
  </si>
  <si>
    <t>6.4.6.5.</t>
  </si>
  <si>
    <t>Ovire na cesti (ležeči policaji)</t>
  </si>
  <si>
    <t>6.4.6.6.</t>
  </si>
  <si>
    <t>6.4.6.7.</t>
  </si>
  <si>
    <t>Energetska zasnova MO Ptuj</t>
  </si>
  <si>
    <t>6.4.7.</t>
  </si>
  <si>
    <t>KOMUNALNO UREJANJE STAVBNIH ZEMLJIŠČ</t>
  </si>
  <si>
    <t>0435</t>
  </si>
  <si>
    <t>6.4.7.1.</t>
  </si>
  <si>
    <t>Obrtna cona ob Špindlerjevi ul.</t>
  </si>
  <si>
    <t>6.4.7.2.</t>
  </si>
  <si>
    <t>Industrijska cona Ptuj</t>
  </si>
  <si>
    <t>6.4.7.3.</t>
  </si>
  <si>
    <t>Nakup zemljišč za industrijsko cono</t>
  </si>
  <si>
    <t>ODDELEK ZA DRUŽBENE DEJAVNOSTI</t>
  </si>
  <si>
    <t>7.1.1.</t>
  </si>
  <si>
    <t>Ekološko raziskovalni tabor</t>
  </si>
  <si>
    <t>0760</t>
  </si>
  <si>
    <t>7.1.2.</t>
  </si>
  <si>
    <t>Tekoči transferi neprofitnim organ.</t>
  </si>
  <si>
    <t>7.1.3.</t>
  </si>
  <si>
    <t>7.1.4.</t>
  </si>
  <si>
    <t>Prispevek za obvezno zdravstveno zavarovanje</t>
  </si>
  <si>
    <t>7.1.5.</t>
  </si>
  <si>
    <t>Tek.trans.v jav.zav. za izdat.za blago in storitve</t>
  </si>
  <si>
    <t>7.1.5.1.</t>
  </si>
  <si>
    <t>Mrliško pregledna služba</t>
  </si>
  <si>
    <t>Investicijski transferi javnim zavodom</t>
  </si>
  <si>
    <t>7.1.6.</t>
  </si>
  <si>
    <t>Prostori za nujno medicinsko pomoč</t>
  </si>
  <si>
    <t>7.1.7.</t>
  </si>
  <si>
    <t>Prostori za nujno med.pomoč - Ministrstvo za zdravje</t>
  </si>
  <si>
    <t>7.2.</t>
  </si>
  <si>
    <t>ŠPORT</t>
  </si>
  <si>
    <t>Tekoči trans.neprofitnim organ. in ustanovam</t>
  </si>
  <si>
    <t>0810</t>
  </si>
  <si>
    <t>7.2.1.</t>
  </si>
  <si>
    <t>Prireditve in akcije</t>
  </si>
  <si>
    <t>7.2.2.</t>
  </si>
  <si>
    <t>Mednarodni nastopi</t>
  </si>
  <si>
    <t>7.2.3.</t>
  </si>
  <si>
    <t>Športna zveza - stroški</t>
  </si>
  <si>
    <t>7.2.4.</t>
  </si>
  <si>
    <t>Dotacija za športno dvorano (ŠC Ptuj)</t>
  </si>
  <si>
    <t>7.2.5.</t>
  </si>
  <si>
    <t>Dotacija za Gimnazijo Ptuj</t>
  </si>
  <si>
    <t>7.2.6.</t>
  </si>
  <si>
    <t>Športni dodatek-pravilnik</t>
  </si>
  <si>
    <t>7.2.7.</t>
  </si>
  <si>
    <t>Sodelovanje športnikov s pobratenimi mesti</t>
  </si>
  <si>
    <t>7.2.8.</t>
  </si>
  <si>
    <t>Balonarski praznik, veter v laseh</t>
  </si>
  <si>
    <t>7.2.8.1.</t>
  </si>
  <si>
    <t xml:space="preserve">    - balonarski praznik</t>
  </si>
  <si>
    <t>7.2.8.2.</t>
  </si>
  <si>
    <t xml:space="preserve">    - veter v laseh</t>
  </si>
  <si>
    <t>7.2.9.</t>
  </si>
  <si>
    <t xml:space="preserve">Sredstva za pospeševanje kulture in športa </t>
  </si>
  <si>
    <t>v mestnih in primestnih četrtih</t>
  </si>
  <si>
    <t>Investicijski odhodek</t>
  </si>
  <si>
    <t>7.2.10.</t>
  </si>
  <si>
    <t>Investicija v  tribune in razsvetljavo</t>
  </si>
  <si>
    <t>7.2.10.1.</t>
  </si>
  <si>
    <t xml:space="preserve">  PGD,PZI, PZR dokumentacija, soglasja</t>
  </si>
  <si>
    <t>7.2.10.2.</t>
  </si>
  <si>
    <t>7.2.10.3.</t>
  </si>
  <si>
    <t xml:space="preserve">  1.faza investicije - nadzor</t>
  </si>
  <si>
    <t>7.2.10.4.</t>
  </si>
  <si>
    <t>7.2.11.</t>
  </si>
  <si>
    <t>Ureditev okolice na stadionu in pomožnih tribun</t>
  </si>
  <si>
    <t>7.2.12.</t>
  </si>
  <si>
    <t xml:space="preserve">Sofinanciranje športnih projektov (igrišče z umetno </t>
  </si>
  <si>
    <t>travo, sanacija parketa)</t>
  </si>
  <si>
    <t>7.3.</t>
  </si>
  <si>
    <t>Tek.trans.v jav.zav.-sr.za plače in druge izdat.zap.</t>
  </si>
  <si>
    <t>7.3.1.</t>
  </si>
  <si>
    <t>7.3.2.</t>
  </si>
  <si>
    <t>Drugi osebni prejemki</t>
  </si>
  <si>
    <t>7.3.3.</t>
  </si>
  <si>
    <t>Sredstva za prispevke delodajalcev</t>
  </si>
  <si>
    <t>7.3.4.</t>
  </si>
  <si>
    <t>Premije KDPZ</t>
  </si>
  <si>
    <t>7.3.4.1.</t>
  </si>
  <si>
    <t>7.3.5.</t>
  </si>
  <si>
    <t>Tek.trans.v javne zavode ter transferi posamez.</t>
  </si>
  <si>
    <t>7.3.5.1.</t>
  </si>
  <si>
    <t xml:space="preserve">        - materialni stroški</t>
  </si>
  <si>
    <t>7.3.5.2.</t>
  </si>
  <si>
    <t xml:space="preserve">        - najemnine </t>
  </si>
  <si>
    <t>7.3.5.3.</t>
  </si>
  <si>
    <t xml:space="preserve">        - dotacije klubom in društvom</t>
  </si>
  <si>
    <t>7.3.5.4.</t>
  </si>
  <si>
    <t xml:space="preserve">        - profesionalni trenerji</t>
  </si>
  <si>
    <t>7.3.5.5.</t>
  </si>
  <si>
    <t xml:space="preserve">        - šolski šport</t>
  </si>
  <si>
    <t>7.3.5.6.</t>
  </si>
  <si>
    <t xml:space="preserve">        - šport za vse</t>
  </si>
  <si>
    <t>7.3.5.7.</t>
  </si>
  <si>
    <t xml:space="preserve">        - prireditve in akcije</t>
  </si>
  <si>
    <t>7.3.5.8.</t>
  </si>
  <si>
    <t>7.3.5.9.</t>
  </si>
  <si>
    <t xml:space="preserve">        - šolanje in izpopolnjevanje</t>
  </si>
  <si>
    <t>7.3.5.10.</t>
  </si>
  <si>
    <t xml:space="preserve">        - materialni stroški športnih objektov</t>
  </si>
  <si>
    <t>7.3.5.11.</t>
  </si>
  <si>
    <t>7.3.6.</t>
  </si>
  <si>
    <t xml:space="preserve"> - investicijsko vzdrževanje</t>
  </si>
  <si>
    <t>7.4.</t>
  </si>
  <si>
    <t>KULTURA</t>
  </si>
  <si>
    <t>7.4.1.</t>
  </si>
  <si>
    <t>Knjižnica Ivana Potrča</t>
  </si>
  <si>
    <t>Tekoči trans.v javne zav.-sr.za plače in druge izd.zap.</t>
  </si>
  <si>
    <t>0820</t>
  </si>
  <si>
    <t>7.4.1.1.</t>
  </si>
  <si>
    <t>7.4.1.2.</t>
  </si>
  <si>
    <t>7.4.1.3.</t>
  </si>
  <si>
    <t>7.4.1.4.</t>
  </si>
  <si>
    <t>7.4.1.4.1.</t>
  </si>
  <si>
    <t>Tek.tran.v jav. za.-sr.za izdat.za blago in storitve</t>
  </si>
  <si>
    <t>7.4.1.5.</t>
  </si>
  <si>
    <t>7.4.1.5.1.</t>
  </si>
  <si>
    <t xml:space="preserve">     - programski materialni stroški</t>
  </si>
  <si>
    <t>7.4.1.5.2.</t>
  </si>
  <si>
    <t xml:space="preserve">     - splošni materialni stroški</t>
  </si>
  <si>
    <t>7.4.1.6.</t>
  </si>
  <si>
    <t xml:space="preserve">Knjižnično gradivo </t>
  </si>
  <si>
    <t>7.4.1.7.</t>
  </si>
  <si>
    <t>Delovanje bibliobusa</t>
  </si>
  <si>
    <t>LJUBITELJSKA  KULTURA</t>
  </si>
  <si>
    <t>7.4.2.</t>
  </si>
  <si>
    <t>Zveza kulturnih društev</t>
  </si>
  <si>
    <t>Tekoči trans.v jav.zav.-sr.za plače in dr.izd.zap.</t>
  </si>
  <si>
    <t>7.4.2.1.</t>
  </si>
  <si>
    <t>7.4.2.2.</t>
  </si>
  <si>
    <t>7.4.2.3.</t>
  </si>
  <si>
    <t>7.4.2.4.</t>
  </si>
  <si>
    <t>Tekoči trans.v jav.zav.-sr.za izdat.za blago in storit.</t>
  </si>
  <si>
    <t>7.4.2.5.</t>
  </si>
  <si>
    <t>7.4.2.5.1.</t>
  </si>
  <si>
    <t xml:space="preserve">       - programski materialni stroški</t>
  </si>
  <si>
    <t>7.4.2.5.2.</t>
  </si>
  <si>
    <t xml:space="preserve">       - splošni materialni stroški</t>
  </si>
  <si>
    <t>7.4.2.6.</t>
  </si>
  <si>
    <t>Tekoči transferji neprofitnim organ. in ustanovam</t>
  </si>
  <si>
    <t>7.4.2.6.1.</t>
  </si>
  <si>
    <t xml:space="preserve">        - financiranje kulturnih društev</t>
  </si>
  <si>
    <t>7.4.2.6.2.</t>
  </si>
  <si>
    <t xml:space="preserve">        - gostovanja, kulturne prireditve</t>
  </si>
  <si>
    <t>7.4.3.</t>
  </si>
  <si>
    <t>Območna izpostava JSKD</t>
  </si>
  <si>
    <t>7.4.3.1.</t>
  </si>
  <si>
    <t>7.4.3.2.</t>
  </si>
  <si>
    <t>7.4.3.3.</t>
  </si>
  <si>
    <t>Sred. za prispevke delod.</t>
  </si>
  <si>
    <t>7.4.3.4.</t>
  </si>
  <si>
    <t>7.4.3.5.</t>
  </si>
  <si>
    <t>7.4.3.6.</t>
  </si>
  <si>
    <t>Sofinanc. ljubiteljske kulture</t>
  </si>
  <si>
    <t>7.4.4.</t>
  </si>
  <si>
    <t>Mestno gledališče Ptuj</t>
  </si>
  <si>
    <t>7.4.4.1.</t>
  </si>
  <si>
    <t>7.4.4.2.</t>
  </si>
  <si>
    <t>7.4.4.3.</t>
  </si>
  <si>
    <t>7.4.4.4.</t>
  </si>
  <si>
    <t>7.4.4.5.</t>
  </si>
  <si>
    <t>Tekoči trans.v jav.zav.-sr.za izdat.za blago in stor.</t>
  </si>
  <si>
    <t>7.4.4.6.</t>
  </si>
  <si>
    <t>7.4.4.7.</t>
  </si>
  <si>
    <t>Gledališki projekti</t>
  </si>
  <si>
    <t>7.4.4.8.</t>
  </si>
  <si>
    <t>Abonmaji</t>
  </si>
  <si>
    <t>7.4.4.9.</t>
  </si>
  <si>
    <t xml:space="preserve">Festival SKUP </t>
  </si>
  <si>
    <t>7.4.5.</t>
  </si>
  <si>
    <t>7.4.5.1.</t>
  </si>
  <si>
    <t>Tekoči trans.jav.zav.-sr.za izdat.za blago in storit.</t>
  </si>
  <si>
    <t>7.4.6.</t>
  </si>
  <si>
    <t>Pokrajinski muzej Ptuj</t>
  </si>
  <si>
    <t>7.4.6.1.</t>
  </si>
  <si>
    <t>7.4.6.2.</t>
  </si>
  <si>
    <t>7.4.6.3.</t>
  </si>
  <si>
    <t>7.4.6.4.</t>
  </si>
  <si>
    <t>7.4.6.5.</t>
  </si>
  <si>
    <t>7.4.6.6.</t>
  </si>
  <si>
    <t>7.4.6.7.</t>
  </si>
  <si>
    <t>Likovna dejavnost - PMP</t>
  </si>
  <si>
    <t>7.4.6.8.</t>
  </si>
  <si>
    <t>Projekti PMP</t>
  </si>
  <si>
    <t>7.4.6.9.</t>
  </si>
  <si>
    <t>Odkupi</t>
  </si>
  <si>
    <t>7.4.7.</t>
  </si>
  <si>
    <t>Plačila storitev</t>
  </si>
  <si>
    <t>Združenje zgodovinskih mest Slovenije</t>
  </si>
  <si>
    <t>7.4.7.1.</t>
  </si>
  <si>
    <t>Kulturno srečanje pobratenih mest</t>
  </si>
  <si>
    <t>7.4.7.2.</t>
  </si>
  <si>
    <t>0840</t>
  </si>
  <si>
    <t>7.4.7.2.1.</t>
  </si>
  <si>
    <t>Pihalni orkester</t>
  </si>
  <si>
    <t>7.4.7.2.2.</t>
  </si>
  <si>
    <t>4120,..</t>
  </si>
  <si>
    <t>Projekti za razpis</t>
  </si>
  <si>
    <t>7.4.7.2.3.</t>
  </si>
  <si>
    <t>7.4.7.2.4.</t>
  </si>
  <si>
    <t>Monografija 60 let osvobod.</t>
  </si>
  <si>
    <t>Investicijski transferi in odhodki</t>
  </si>
  <si>
    <t>7.4.8.</t>
  </si>
  <si>
    <t>Dominikanski samostan</t>
  </si>
  <si>
    <t>Minoritski samostan - fasada</t>
  </si>
  <si>
    <t>7.4.8.1.</t>
  </si>
  <si>
    <t xml:space="preserve">Vzdrževanje kulturnih dvoran </t>
  </si>
  <si>
    <t>7.4.8.1.1.</t>
  </si>
  <si>
    <t>Kulturna dvorana Grajena</t>
  </si>
  <si>
    <t>Sv. Ožbalt - obnova</t>
  </si>
  <si>
    <t>7.4.9.</t>
  </si>
  <si>
    <t>7.4.9.1.</t>
  </si>
  <si>
    <t xml:space="preserve">Javni spomeniki, znamenja </t>
  </si>
  <si>
    <t>7.4.9.2.</t>
  </si>
  <si>
    <t>7.4.9.2.1.</t>
  </si>
  <si>
    <t>Ministrstvo za kulturo</t>
  </si>
  <si>
    <t>7.4.9.2.2.</t>
  </si>
  <si>
    <t>7.4.9.2.3.</t>
  </si>
  <si>
    <t>Mestna občina Ptuj</t>
  </si>
  <si>
    <t>7.5.</t>
  </si>
  <si>
    <t>Tekoči tran. v jav. zavode-sr.za plače in dr.izd.</t>
  </si>
  <si>
    <t>7.5.1.</t>
  </si>
  <si>
    <t>Plače zaposlenim</t>
  </si>
  <si>
    <t>7.5.2.</t>
  </si>
  <si>
    <t>7.5.3.</t>
  </si>
  <si>
    <t>7.5.4.</t>
  </si>
  <si>
    <t>7.5.5.</t>
  </si>
  <si>
    <t>Tekoči transferi v jav. zav.-sr.za izd.za storitve</t>
  </si>
  <si>
    <t>7.5.6.</t>
  </si>
  <si>
    <t xml:space="preserve">       - programski</t>
  </si>
  <si>
    <t>7.5.7.</t>
  </si>
  <si>
    <t xml:space="preserve">       - neprogramski</t>
  </si>
  <si>
    <t>Tekoči transferi v javne zavode</t>
  </si>
  <si>
    <t>7.5.8.</t>
  </si>
  <si>
    <t xml:space="preserve">       - Projekt:Uvajanje mladih v znanost</t>
  </si>
  <si>
    <t>7.5.9.</t>
  </si>
  <si>
    <t xml:space="preserve">       - Razvojno raziskoval.projekti:dejavn.in proj.</t>
  </si>
  <si>
    <t xml:space="preserve">          ZRC SAZU</t>
  </si>
  <si>
    <t>7.5.10.</t>
  </si>
  <si>
    <t xml:space="preserve">       - Projekti za podporo podjetništva (RPC)</t>
  </si>
  <si>
    <t>7.6.</t>
  </si>
  <si>
    <t>PREDŠOLSKA  VZGOJA</t>
  </si>
  <si>
    <t>7.6.1.</t>
  </si>
  <si>
    <t>7.6.1.1.</t>
  </si>
  <si>
    <t>Veseli december</t>
  </si>
  <si>
    <t>7.6.1.1.1.</t>
  </si>
  <si>
    <t>Vrtec Ptuj</t>
  </si>
  <si>
    <t>7.6.1.1.2.</t>
  </si>
  <si>
    <t>CID, DPM, Gledališče</t>
  </si>
  <si>
    <t>7.6.2.</t>
  </si>
  <si>
    <t>Tekoči transferi neprofitni organizaciji</t>
  </si>
  <si>
    <t>7.6.2.1.</t>
  </si>
  <si>
    <t>Miklavževanje</t>
  </si>
  <si>
    <t>7.6.3.</t>
  </si>
  <si>
    <t>Transferji posameznikom</t>
  </si>
  <si>
    <t>0911</t>
  </si>
  <si>
    <t>7.6.3.1.</t>
  </si>
  <si>
    <t>7.6.3.2.</t>
  </si>
  <si>
    <t>Vrtci v drugih občinah</t>
  </si>
  <si>
    <t>7.6.3.3.</t>
  </si>
  <si>
    <t>7.6.3.4.</t>
  </si>
  <si>
    <t>Interesne dejavnosti</t>
  </si>
  <si>
    <t>Otroška igrišča (na javnih površinah)</t>
  </si>
  <si>
    <t>7.6.4.</t>
  </si>
  <si>
    <t>Investicijsko vzdrževanje vrtcev</t>
  </si>
  <si>
    <t>7.6.5.</t>
  </si>
  <si>
    <t>7.6.6.</t>
  </si>
  <si>
    <t>Postavitev zunanjih hišic in drugo(sanit.)</t>
  </si>
  <si>
    <t>7.6.7.</t>
  </si>
  <si>
    <t>7.7.</t>
  </si>
  <si>
    <t>IZOBRAŽEVANJE</t>
  </si>
  <si>
    <t>7.7.1.</t>
  </si>
  <si>
    <t>Dejavnost osnovnih šol</t>
  </si>
  <si>
    <t>7.7.1.1.</t>
  </si>
  <si>
    <t>Tekoči trans. v javne zav.ter transferi posamez.</t>
  </si>
  <si>
    <t>0912</t>
  </si>
  <si>
    <t>7.7.1.1.1.</t>
  </si>
  <si>
    <t xml:space="preserve">    - prevozi učencev- delež MOP</t>
  </si>
  <si>
    <t>7.7.1.1.2.</t>
  </si>
  <si>
    <t xml:space="preserve">    -materialni stroški osnovnih šol</t>
  </si>
  <si>
    <t>7.7.1.1.3.</t>
  </si>
  <si>
    <t xml:space="preserve">    - dodatne dejavnosti osnovnih šol</t>
  </si>
  <si>
    <t>7.7.1.2.</t>
  </si>
  <si>
    <t>Transferi posameznikom</t>
  </si>
  <si>
    <t>0923</t>
  </si>
  <si>
    <t>7.7.1.2.1.</t>
  </si>
  <si>
    <t xml:space="preserve">     - štipendije</t>
  </si>
  <si>
    <t>7.7.1.3.</t>
  </si>
  <si>
    <t>Drugi transferi posameznikom</t>
  </si>
  <si>
    <t>0942</t>
  </si>
  <si>
    <t>7.7.1.3.1.</t>
  </si>
  <si>
    <t xml:space="preserve">     - podiplomski študij</t>
  </si>
  <si>
    <t>7.7.1.3.2.</t>
  </si>
  <si>
    <t>4119,...</t>
  </si>
  <si>
    <t xml:space="preserve">     -skupni projekti</t>
  </si>
  <si>
    <t>7.7.2.</t>
  </si>
  <si>
    <t>Ljudska univerza</t>
  </si>
  <si>
    <t>Tekoči trans.v javne zav. za izdat.za blago in storit.</t>
  </si>
  <si>
    <t>0950</t>
  </si>
  <si>
    <t>7.7.2.1.</t>
  </si>
  <si>
    <t xml:space="preserve">     - neprogramski stroški</t>
  </si>
  <si>
    <t>7.7.2.2.</t>
  </si>
  <si>
    <t>7.7.2.3.</t>
  </si>
  <si>
    <t xml:space="preserve">     - najemnina</t>
  </si>
  <si>
    <t>7.7.2.4.</t>
  </si>
  <si>
    <t xml:space="preserve">     - tretje življensko obdobje</t>
  </si>
  <si>
    <t>7.7.3.</t>
  </si>
  <si>
    <t>Glasbena šola</t>
  </si>
  <si>
    <t>Tekoči trans.v javne zav.za izdat.za blago in storit.</t>
  </si>
  <si>
    <t>7.7.3.1.</t>
  </si>
  <si>
    <t xml:space="preserve">     - materialni stroški</t>
  </si>
  <si>
    <t>7.7.3.2.</t>
  </si>
  <si>
    <t>7.7.3.3.</t>
  </si>
  <si>
    <t xml:space="preserve">     - nadomestilo stroškov</t>
  </si>
  <si>
    <t>7.7.3.4.</t>
  </si>
  <si>
    <t xml:space="preserve">     - neprogramski materialni stroški</t>
  </si>
  <si>
    <t>7.7.4.</t>
  </si>
  <si>
    <t>Dijaški dom</t>
  </si>
  <si>
    <t>7.7.4.1.</t>
  </si>
  <si>
    <t xml:space="preserve">    - interesne dejavnosti</t>
  </si>
  <si>
    <t>7.7.5.</t>
  </si>
  <si>
    <t>OŠ Ljudevita Pivka</t>
  </si>
  <si>
    <t>7.7.5.1.</t>
  </si>
  <si>
    <t>materialni stroški osnovnih šol</t>
  </si>
  <si>
    <t>7.7.5.2.</t>
  </si>
  <si>
    <t>dodatne dejavnosti osnovnih šol</t>
  </si>
  <si>
    <t>7.7.5.3.</t>
  </si>
  <si>
    <t>najemnina</t>
  </si>
  <si>
    <t>7.7.6.</t>
  </si>
  <si>
    <t>Dejavnost srednjih, višjih in visokih šol</t>
  </si>
  <si>
    <t>7.7.6.1.</t>
  </si>
  <si>
    <t>4119,4120,41333</t>
  </si>
  <si>
    <t xml:space="preserve">Interesne dejavnosti srednjih šol </t>
  </si>
  <si>
    <t>7.7.6.2.</t>
  </si>
  <si>
    <t>Trstenjakova fundacija</t>
  </si>
  <si>
    <t>7.7.6.3.</t>
  </si>
  <si>
    <t>Strokovne podlage za občinske programe</t>
  </si>
  <si>
    <t>7.7.6.4.</t>
  </si>
  <si>
    <t>RRP Mestne občine Ptuj</t>
  </si>
  <si>
    <t>7.7.6.5.</t>
  </si>
  <si>
    <t>Dejavnost visokošolskega središča</t>
  </si>
  <si>
    <t>7.7.6.5.1.</t>
  </si>
  <si>
    <t>7.7.6.5.2.</t>
  </si>
  <si>
    <t>sredstva za prispevke</t>
  </si>
  <si>
    <t>7.7.6.5.3.</t>
  </si>
  <si>
    <t>drugi osebni prejemki</t>
  </si>
  <si>
    <t>7.7.6.5.4.</t>
  </si>
  <si>
    <t>premije KDPZ</t>
  </si>
  <si>
    <t>7.7.6.5.5.</t>
  </si>
  <si>
    <t>7.7.6.5.6.</t>
  </si>
  <si>
    <t xml:space="preserve"> programski materialni stroški</t>
  </si>
  <si>
    <t>7.7.6.5.7.</t>
  </si>
  <si>
    <t>neprogramski materialni stroški</t>
  </si>
  <si>
    <t>ureditev prostora in nabava opreme</t>
  </si>
  <si>
    <t>7.7.6.5.8.</t>
  </si>
  <si>
    <t>Agencija RS za regionalni razvoj</t>
  </si>
  <si>
    <t>7.7.6.5.9.</t>
  </si>
  <si>
    <t>delež Mestne občine Ptuj k projektu REVIVIS</t>
  </si>
  <si>
    <t>7.7.7.</t>
  </si>
  <si>
    <t>7.7.7.1.</t>
  </si>
  <si>
    <t>Investicijsko vzdrževanje in obnove - osnovne šole</t>
  </si>
  <si>
    <t>7.7.7.1.1.</t>
  </si>
  <si>
    <t xml:space="preserve">        Streha na OŠ Breg</t>
  </si>
  <si>
    <t>7.7.7.2.</t>
  </si>
  <si>
    <t>Sofinanciranje računalniških natečajev</t>
  </si>
  <si>
    <t>7.7.7.3.</t>
  </si>
  <si>
    <t>Dokumentacija za osnovne šole O. Meglič, Breg, Mladika</t>
  </si>
  <si>
    <t>7.7.7.4.</t>
  </si>
  <si>
    <t>Prilagajanje devetletni OŠ</t>
  </si>
  <si>
    <t>7.7.7.5.</t>
  </si>
  <si>
    <t>Investicija v OŠ Olge Meglič</t>
  </si>
  <si>
    <t>7.7.7.5.1.</t>
  </si>
  <si>
    <t xml:space="preserve">  -delež Mestne občine Ptuj</t>
  </si>
  <si>
    <t>7.7.7.5.2.</t>
  </si>
  <si>
    <t xml:space="preserve">  -delež Mestne občine Ptuj obroki odplačil leas.</t>
  </si>
  <si>
    <t>7.7.7.5.3.</t>
  </si>
  <si>
    <t>7.7.7.6.</t>
  </si>
  <si>
    <t xml:space="preserve">Investicija v OŠ Ljudski vrt </t>
  </si>
  <si>
    <t>7.7.7.6.1.</t>
  </si>
  <si>
    <t>Dokumentacija za osnovno šolo Ljudski vrt - 2. faza</t>
  </si>
  <si>
    <t>7.7.7.6.2.</t>
  </si>
  <si>
    <t>420070,...</t>
  </si>
  <si>
    <t>Investicija v OŠ Ljudski vrt-delež MOP- 1.faza</t>
  </si>
  <si>
    <t>7.7.7.6.3.</t>
  </si>
  <si>
    <t>Investicija v OŠ Ljudski vrt-delež MOP - nadzor 1.faza</t>
  </si>
  <si>
    <t>7.7.7.6.4.</t>
  </si>
  <si>
    <t>Investicija v OŠ Ljudski vrt-2.faza</t>
  </si>
  <si>
    <t>7.7.7.7.</t>
  </si>
  <si>
    <t>Nadomestna igrišča pri OŠ Mladika-menjava zemljišča</t>
  </si>
  <si>
    <t>7.8.</t>
  </si>
  <si>
    <t>7.8.1.</t>
  </si>
  <si>
    <t>Tekoči trans.v javne zav.-sred.za plače in dr.izd.</t>
  </si>
  <si>
    <t>0980</t>
  </si>
  <si>
    <t>7.8.1.1.</t>
  </si>
  <si>
    <t>Sredstva za plače</t>
  </si>
  <si>
    <t>7.8.1.2.</t>
  </si>
  <si>
    <t>7.8.1.3.</t>
  </si>
  <si>
    <t>7.8.1.4.</t>
  </si>
  <si>
    <t>7.8.2.</t>
  </si>
  <si>
    <t>Tekoči tranferi za izdatke za blago in storitve</t>
  </si>
  <si>
    <t>7.8.2.1.</t>
  </si>
  <si>
    <t>7.8.3.</t>
  </si>
  <si>
    <t>7.8.3.1.</t>
  </si>
  <si>
    <t xml:space="preserve">    - programi in projekti za otroke in mladino</t>
  </si>
  <si>
    <t>7.8.3.2.</t>
  </si>
  <si>
    <t xml:space="preserve">    - mladinski klub</t>
  </si>
  <si>
    <t>7.8.3.3.</t>
  </si>
  <si>
    <t xml:space="preserve"> - informiranje in svetov. za mladino in spletna kavarna</t>
  </si>
  <si>
    <t>7.8.4.</t>
  </si>
  <si>
    <t>7.8.4.1.</t>
  </si>
  <si>
    <t>Mladinski svet MOP</t>
  </si>
  <si>
    <t>7.8.4.2.</t>
  </si>
  <si>
    <t>Društvo prijateljev mladine Ptuj in TOM telefon</t>
  </si>
  <si>
    <t>Investicijski odhodki in transferji</t>
  </si>
  <si>
    <t>7.8.5.</t>
  </si>
  <si>
    <t>oprema</t>
  </si>
  <si>
    <t>7.9.</t>
  </si>
  <si>
    <t>SOCIALNO VARSTVO</t>
  </si>
  <si>
    <t>7.9.1.</t>
  </si>
  <si>
    <t>7.9.1.1.</t>
  </si>
  <si>
    <t xml:space="preserve">    - subvencije stanarin</t>
  </si>
  <si>
    <t>7.9.1.2.</t>
  </si>
  <si>
    <t xml:space="preserve">    - oskrbnine v socialnih zavodih</t>
  </si>
  <si>
    <t>7.9.1.3.</t>
  </si>
  <si>
    <t xml:space="preserve">    - izjemne denarne pomoči</t>
  </si>
  <si>
    <t>7.9.2.</t>
  </si>
  <si>
    <t>Tekoči trans. v j. z. - Center za socialno delo</t>
  </si>
  <si>
    <t>7.9.2.1.</t>
  </si>
  <si>
    <t>Pravica do družinskega pomočnika</t>
  </si>
  <si>
    <t>7.9.3.</t>
  </si>
  <si>
    <t>7.9.3.1.</t>
  </si>
  <si>
    <t>7.9.3.2.</t>
  </si>
  <si>
    <t xml:space="preserve">    - pomoč družini na domu</t>
  </si>
  <si>
    <t>7.9.3.3.</t>
  </si>
  <si>
    <t xml:space="preserve">    - učna pomoč otrokom</t>
  </si>
  <si>
    <t>7.9.3.4.</t>
  </si>
  <si>
    <t xml:space="preserve">    - počitniško letovanje socialno ogroženih otrok</t>
  </si>
  <si>
    <t>7.9.3.5.</t>
  </si>
  <si>
    <t>Biograd n/m -stroški vzdržev. objektov</t>
  </si>
  <si>
    <t>7.9.4.</t>
  </si>
  <si>
    <t>Transferi neprofitnim organizacijam</t>
  </si>
  <si>
    <t>7.9.4.1.</t>
  </si>
  <si>
    <t xml:space="preserve">    - humanitarne organizac.in društva(RK, Karitas)</t>
  </si>
  <si>
    <t>7.9.4.2.</t>
  </si>
  <si>
    <t>7.9.5.</t>
  </si>
  <si>
    <t>Tekoči transf. v jav.zav.-sred.za plače in dr.izd.</t>
  </si>
  <si>
    <t>7.9.5.1.</t>
  </si>
  <si>
    <t>Javna dela(naročnik del so javni zavodi)</t>
  </si>
  <si>
    <t>7.9.5.2.</t>
  </si>
  <si>
    <t>Javna dela (naročnik je Mestna občina Ptuj)</t>
  </si>
  <si>
    <t xml:space="preserve">      Plače</t>
  </si>
  <si>
    <t xml:space="preserve">      Povračila in nadomestila</t>
  </si>
  <si>
    <t xml:space="preserve">      Prispevki</t>
  </si>
  <si>
    <t>7.9.5.3.</t>
  </si>
  <si>
    <t>Delovanje CIPS</t>
  </si>
  <si>
    <t>7.9.5.4.</t>
  </si>
  <si>
    <t>REALIZACIJA</t>
  </si>
  <si>
    <t>2 0 0 4</t>
  </si>
  <si>
    <t>OCENA REAL.</t>
  </si>
  <si>
    <t>Obveznosti do drugih lok. skupnosti iz l.2003</t>
  </si>
  <si>
    <t>Predstavitev Ptuja v Burghausnu</t>
  </si>
  <si>
    <t xml:space="preserve">       - prostorski izvedbeni akti- obveznosti iz leta 2002</t>
  </si>
  <si>
    <t xml:space="preserve">       - prostorski izvedbeni akti-obveznosti iz leta 2003</t>
  </si>
  <si>
    <t>Urbanistična delavnica</t>
  </si>
  <si>
    <t>Ljudski vrt</t>
  </si>
  <si>
    <t>Nakup zemljišč- Rogozniška c.-pločnik</t>
  </si>
  <si>
    <t>Maistrova</t>
  </si>
  <si>
    <t>Nakup zemljišč-Rabelčja vas</t>
  </si>
  <si>
    <t>Krčevina pri Vurbergu</t>
  </si>
  <si>
    <t>Plan 2006</t>
  </si>
  <si>
    <t>Del. gradivo</t>
  </si>
  <si>
    <t>Izgradnja kanaliz. Spuhlja 1.a.etapa</t>
  </si>
  <si>
    <t>Izgradnja kanaliz. Spuhlja 1.b.etapa</t>
  </si>
  <si>
    <t>Sek.fek.kanaliz v Rogoznici, kanal a in b</t>
  </si>
  <si>
    <t>Rekonstrukcija JR in cestišča z odv. V Spuhlji</t>
  </si>
  <si>
    <t>Izvedba komunalne infrastrukture in objektov v Spuhlji</t>
  </si>
  <si>
    <t>JR v Podvincih</t>
  </si>
  <si>
    <t>Izvedba helidroma</t>
  </si>
  <si>
    <t>Obnova opornrga zidu ob Grajeni</t>
  </si>
  <si>
    <t>Plakatiranje v času volilne kampanje</t>
  </si>
  <si>
    <t>Rek.cest,infr.vodov,ploč.,koles.poti,javna razs.v Budini</t>
  </si>
  <si>
    <t>Odvodnja meteornih vod v Spuhlji</t>
  </si>
  <si>
    <t>Opremljanje stavbnih zemljišč</t>
  </si>
  <si>
    <t>Medicinska fakulteta</t>
  </si>
  <si>
    <t>Zdravstveno varstvo športnikov</t>
  </si>
  <si>
    <t>Festival monodrame 2004</t>
  </si>
  <si>
    <t>Sofinanciranje kipa Sv. Viktorina</t>
  </si>
  <si>
    <t>Narodni dom</t>
  </si>
  <si>
    <t>Rimska opekarska peč</t>
  </si>
  <si>
    <t xml:space="preserve">       - Mednarodna finančna pomoč</t>
  </si>
  <si>
    <t xml:space="preserve">   - materialni stroški</t>
  </si>
  <si>
    <t>Nakup zemljišča za OŠ Breg</t>
  </si>
  <si>
    <t>Dokumentacija za osnovno šolo Ljudski vrt - 1. faza</t>
  </si>
  <si>
    <t>Storitve osebne pomoči</t>
  </si>
  <si>
    <t>Ureditev prostorov za brezdomce</t>
  </si>
  <si>
    <t>Publikacije - Monografija Podravja, Slovenska mesta</t>
  </si>
  <si>
    <t>OBČINSKI SVET</t>
  </si>
  <si>
    <t>Pror.up.</t>
  </si>
  <si>
    <t>NADZORNI ODBOR</t>
  </si>
  <si>
    <t>ŽUPAN</t>
  </si>
  <si>
    <t>01019001</t>
  </si>
  <si>
    <t>01019002</t>
  </si>
  <si>
    <t>01019003</t>
  </si>
  <si>
    <t>04019001</t>
  </si>
  <si>
    <t>03029002</t>
  </si>
  <si>
    <t>06019002</t>
  </si>
  <si>
    <t>04039002</t>
  </si>
  <si>
    <t>18039004</t>
  </si>
  <si>
    <t>02039001</t>
  </si>
  <si>
    <t>5=4/3</t>
  </si>
  <si>
    <t>Ind.</t>
  </si>
  <si>
    <t>06039001</t>
  </si>
  <si>
    <t>06039002</t>
  </si>
  <si>
    <t>06029001</t>
  </si>
  <si>
    <t>18049004</t>
  </si>
  <si>
    <t>07039001</t>
  </si>
  <si>
    <t>08029002</t>
  </si>
  <si>
    <t>07039002</t>
  </si>
  <si>
    <t>04039003</t>
  </si>
  <si>
    <t>23039001</t>
  </si>
  <si>
    <t>22019001</t>
  </si>
  <si>
    <t>06019001</t>
  </si>
  <si>
    <t>23029001</t>
  </si>
  <si>
    <t>11029002</t>
  </si>
  <si>
    <t>11039002</t>
  </si>
  <si>
    <t>14039002</t>
  </si>
  <si>
    <t>14039001</t>
  </si>
  <si>
    <t>15029001</t>
  </si>
  <si>
    <t>13059001</t>
  </si>
  <si>
    <t>16029003</t>
  </si>
  <si>
    <t>13029001</t>
  </si>
  <si>
    <t>13029002</t>
  </si>
  <si>
    <t>13029003</t>
  </si>
  <si>
    <t>16069002</t>
  </si>
  <si>
    <t>16059003</t>
  </si>
  <si>
    <t>16059002</t>
  </si>
  <si>
    <t>16039001</t>
  </si>
  <si>
    <t>15049001</t>
  </si>
  <si>
    <t>15029002</t>
  </si>
  <si>
    <t>16039005</t>
  </si>
  <si>
    <t>12029001</t>
  </si>
  <si>
    <t>16039003</t>
  </si>
  <si>
    <t>16039004</t>
  </si>
  <si>
    <t>08029001</t>
  </si>
  <si>
    <t>15069001</t>
  </si>
  <si>
    <t>17069001</t>
  </si>
  <si>
    <t>20049004</t>
  </si>
  <si>
    <t>17079002</t>
  </si>
  <si>
    <t>18059001</t>
  </si>
  <si>
    <t>18039001</t>
  </si>
  <si>
    <t>18039003</t>
  </si>
  <si>
    <t>18039002</t>
  </si>
  <si>
    <t>18029002</t>
  </si>
  <si>
    <t>18039005</t>
  </si>
  <si>
    <t>18029001</t>
  </si>
  <si>
    <t>05029001</t>
  </si>
  <si>
    <t>19029001</t>
  </si>
  <si>
    <t>19069001</t>
  </si>
  <si>
    <t>19039001</t>
  </si>
  <si>
    <t>19069003</t>
  </si>
  <si>
    <t>19069004</t>
  </si>
  <si>
    <t>19059001</t>
  </si>
  <si>
    <t>19039002</t>
  </si>
  <si>
    <t>19059002</t>
  </si>
  <si>
    <t>19039003</t>
  </si>
  <si>
    <t>19049002</t>
  </si>
  <si>
    <t>19039004</t>
  </si>
  <si>
    <t>18059002</t>
  </si>
  <si>
    <t>20049003</t>
  </si>
  <si>
    <t>20049002</t>
  </si>
  <si>
    <t>20049001</t>
  </si>
  <si>
    <t>20049006</t>
  </si>
  <si>
    <t>10039001</t>
  </si>
  <si>
    <t>20029001</t>
  </si>
  <si>
    <t>klasifikacija</t>
  </si>
  <si>
    <t>OCENA</t>
  </si>
  <si>
    <t>Turistična infrastruktura</t>
  </si>
  <si>
    <t>Projekt za poporo destinacije Sp.Podravje</t>
  </si>
  <si>
    <t>Sanacija plazov</t>
  </si>
  <si>
    <t>Jezero</t>
  </si>
  <si>
    <t>Modernizacija cest- Podvinci</t>
  </si>
  <si>
    <t>Povezovalna cesta Zagrebška-hitra cesta</t>
  </si>
  <si>
    <t>Semaforizacija Potrčeva CMD</t>
  </si>
  <si>
    <t>Hodnik za pešce Nova vas</t>
  </si>
  <si>
    <t>Preplastitev ulic</t>
  </si>
  <si>
    <t>Modernizacija ceste Terme</t>
  </si>
  <si>
    <t>Ulica Jožefe Lacko</t>
  </si>
  <si>
    <t>Modernizacija Peršonove</t>
  </si>
  <si>
    <t>Gregorčičev drevored</t>
  </si>
  <si>
    <t>Fekalna kanalizacija Grajena</t>
  </si>
  <si>
    <t>Nakup zemljišča za igrišče Budina</t>
  </si>
  <si>
    <t xml:space="preserve">  1.faza investicije - LEASING</t>
  </si>
  <si>
    <t>Financiranje letnih programov</t>
  </si>
  <si>
    <t>Dokumentacija za enoto Zvonček</t>
  </si>
  <si>
    <t>Gradnja nadomestnega vrtca Zvonček</t>
  </si>
  <si>
    <t>CIPS</t>
  </si>
  <si>
    <t>Ljudski vrt - obroki odplačila leasinga</t>
  </si>
  <si>
    <t>Nadomestna igrišča pri OŠ Mladika</t>
  </si>
  <si>
    <t>PROJEKTI</t>
  </si>
  <si>
    <t>Sofinanciranje projektov</t>
  </si>
  <si>
    <t>Sofinanciranje izgradnje regijskega zavetišča za živali</t>
  </si>
  <si>
    <t xml:space="preserve"> novogradnja -  investicija 2005, 2006, 2007</t>
  </si>
  <si>
    <t>Ureditev plov. poti na Pt. Jezeru in reki Dravi- obv. Iz leta 2005</t>
  </si>
  <si>
    <t>Programska</t>
  </si>
  <si>
    <t>Podr.</t>
  </si>
  <si>
    <t>4205,…</t>
  </si>
  <si>
    <t>4120,…</t>
  </si>
  <si>
    <t>4202,…</t>
  </si>
  <si>
    <t>4024,…</t>
  </si>
  <si>
    <t>4204,…</t>
  </si>
  <si>
    <t>ŠPORTNI ZAVOD PTUJ</t>
  </si>
  <si>
    <t xml:space="preserve">        - projekti (  Sonček, Krpan,hura prosti čas)</t>
  </si>
  <si>
    <t xml:space="preserve"> ZVNKD - Izpostava  Ptuj</t>
  </si>
  <si>
    <t>Financiranje programskih in nepr. materialnih stroškov</t>
  </si>
  <si>
    <t>ZRS BISTRA PTUJ</t>
  </si>
  <si>
    <t>Nakup notr.opreme ( v igralnicah, sanitarijah...,...)</t>
  </si>
  <si>
    <t xml:space="preserve">     - osnovna šola za odrasle</t>
  </si>
  <si>
    <t>plače</t>
  </si>
  <si>
    <t>sredstva za odpravo za odpravo nesorazmerij v plačah</t>
  </si>
  <si>
    <t>CENTER INTERESNIH DEJAVNOSTI PTUJ</t>
  </si>
  <si>
    <t xml:space="preserve">    - svetovanje mladostnikov</t>
  </si>
  <si>
    <t xml:space="preserve">    - prireditev za starejše občane (nad 70 let)</t>
  </si>
  <si>
    <t>Sofinanciranje programa Varna hiša(prost. za brezdomce in žrtve nasilja)</t>
  </si>
  <si>
    <t>Borovo - prehod</t>
  </si>
  <si>
    <t>Podtalnica Dravskega in Ptujskega polja - izvedba</t>
  </si>
  <si>
    <t>Sek.fek.kanaliz.na Turniščah(Mejna ulica)</t>
  </si>
  <si>
    <t>ZDRAVJE</t>
  </si>
  <si>
    <t xml:space="preserve">        - sofinancir. programov študentov na Fak. za šport</t>
  </si>
  <si>
    <t>DEJAVNOST MLADINE</t>
  </si>
  <si>
    <t>Poraba požarne takse iz preteklih let</t>
  </si>
  <si>
    <t>Galerija Art Stays</t>
  </si>
  <si>
    <t>Knjižnica Ivana Potrča-vojašnica</t>
  </si>
  <si>
    <t xml:space="preserve">Promocija </t>
  </si>
  <si>
    <t>LAS za preprečevanje zasvojenosti v Mestni občini Ptuj</t>
  </si>
  <si>
    <t>Subvencioniranje ureditve fasad v starem mestnem jedru</t>
  </si>
  <si>
    <t xml:space="preserve">Sofinanciranje šp. projektov </t>
  </si>
  <si>
    <t xml:space="preserve"> Investicijsko vzdrževanje šol</t>
  </si>
  <si>
    <t xml:space="preserve"> - delež Mestne občine Ptuj</t>
  </si>
  <si>
    <t xml:space="preserve"> - delež MŠŠ</t>
  </si>
  <si>
    <t xml:space="preserve">  delež MŠŠ</t>
  </si>
  <si>
    <t xml:space="preserve">  -delež MŠŠ</t>
  </si>
  <si>
    <t>S K U P A J  OD 1000 -4006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</si>
</sst>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  <numFmt numFmtId="165" formatCode="0.0000"/>
    <numFmt numFmtId="166" formatCode="#,##0.0000"/>
  </numFmts>
  <fonts count="12">
    <font>
      <sz val="10"/>
      <name val="Arial CE"/>
      <family val="0"/>
    </font>
    <font>
      <sz val="14"/>
      <name val="Algerian"/>
      <family val="5"/>
    </font>
    <font>
      <b/>
      <sz val="20"/>
      <name val="Book Antiqua"/>
      <family val="1"/>
    </font>
    <font>
      <b/>
      <sz val="14"/>
      <name val="Algerian"/>
      <family val="5"/>
    </font>
    <font>
      <sz val="9"/>
      <name val="Algerian"/>
      <family val="5"/>
    </font>
    <font>
      <sz val="9"/>
      <name val="Arial CE"/>
      <family val="0"/>
    </font>
    <font>
      <b/>
      <sz val="9"/>
      <name val="Arial CE"/>
      <family val="0"/>
    </font>
    <font>
      <sz val="10"/>
      <name val="Algerian"/>
      <family val="5"/>
    </font>
    <font>
      <sz val="10"/>
      <name val="Book Antiqua"/>
      <family val="1"/>
    </font>
    <font>
      <b/>
      <sz val="10"/>
      <name val="Book Antiqua"/>
      <family val="1"/>
    </font>
    <font>
      <b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8" fillId="0" borderId="1" xfId="0" applyFont="1" applyBorder="1" applyAlignment="1">
      <alignment/>
    </xf>
    <xf numFmtId="164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1" xfId="0" applyNumberFormat="1" applyBorder="1" applyAlignment="1">
      <alignment/>
    </xf>
    <xf numFmtId="165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10" fillId="0" borderId="2" xfId="0" applyFon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  <xf numFmtId="0" fontId="10" fillId="0" borderId="2" xfId="0" applyFont="1" applyBorder="1" applyAlignment="1">
      <alignment horizontal="lef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0" fillId="0" borderId="3" xfId="0" applyFont="1" applyBorder="1" applyAlignment="1">
      <alignment/>
    </xf>
    <xf numFmtId="166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1" xfId="0" applyFont="1" applyFill="1" applyBorder="1" applyAlignment="1">
      <alignment/>
    </xf>
    <xf numFmtId="3" fontId="10" fillId="0" borderId="3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/>
    </xf>
    <xf numFmtId="164" fontId="0" fillId="0" borderId="3" xfId="0" applyNumberFormat="1" applyBorder="1" applyAlignment="1">
      <alignment/>
    </xf>
    <xf numFmtId="164" fontId="10" fillId="0" borderId="3" xfId="0" applyNumberFormat="1" applyFont="1" applyBorder="1" applyAlignment="1">
      <alignment/>
    </xf>
    <xf numFmtId="0" fontId="9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4"/>
  <sheetViews>
    <sheetView tabSelected="1" workbookViewId="0" topLeftCell="B662">
      <selection activeCell="J492" sqref="J492:J493"/>
    </sheetView>
  </sheetViews>
  <sheetFormatPr defaultColWidth="9.00390625" defaultRowHeight="12.75"/>
  <cols>
    <col min="1" max="1" width="10.625" style="0" customWidth="1"/>
    <col min="2" max="2" width="5.25390625" style="52" customWidth="1"/>
    <col min="3" max="3" width="0.12890625" style="0" hidden="1" customWidth="1"/>
    <col min="4" max="4" width="8.375" style="52" customWidth="1"/>
    <col min="5" max="5" width="7.875" style="0" customWidth="1"/>
    <col min="6" max="6" width="47.125" style="0" customWidth="1"/>
    <col min="7" max="7" width="13.75390625" style="0" customWidth="1"/>
    <col min="8" max="8" width="14.875" style="0" customWidth="1"/>
    <col min="9" max="9" width="14.00390625" style="0" customWidth="1"/>
    <col min="10" max="10" width="9.625" style="0" bestFit="1" customWidth="1"/>
    <col min="11" max="11" width="13.125" style="0" customWidth="1"/>
  </cols>
  <sheetData>
    <row r="1" spans="1:11" ht="26.25">
      <c r="A1" s="1"/>
      <c r="B1" s="32"/>
      <c r="C1" s="1"/>
      <c r="D1" s="44"/>
      <c r="E1" s="2"/>
      <c r="F1" s="3" t="s">
        <v>0</v>
      </c>
      <c r="G1" s="4"/>
      <c r="H1" s="5"/>
      <c r="I1" s="54"/>
      <c r="J1" s="4"/>
      <c r="K1" s="30"/>
    </row>
    <row r="2" spans="1:11" ht="19.5">
      <c r="A2" s="1"/>
      <c r="B2" s="32"/>
      <c r="C2" s="1"/>
      <c r="D2" s="44"/>
      <c r="E2" s="2"/>
      <c r="F2" s="6"/>
      <c r="G2" s="4"/>
      <c r="H2" s="5"/>
      <c r="I2" s="54"/>
      <c r="J2" s="4"/>
      <c r="K2" s="30"/>
    </row>
    <row r="3" spans="1:11" ht="12.75">
      <c r="A3" s="1"/>
      <c r="B3" s="32"/>
      <c r="C3" s="1"/>
      <c r="D3" s="44"/>
      <c r="E3" s="7"/>
      <c r="F3" s="8"/>
      <c r="G3" s="9"/>
      <c r="H3" s="10"/>
      <c r="I3" s="10" t="s">
        <v>1</v>
      </c>
      <c r="J3" s="4"/>
      <c r="K3" s="30"/>
    </row>
    <row r="4" spans="1:11" ht="15">
      <c r="A4" s="1"/>
      <c r="B4" s="32"/>
      <c r="C4" s="1" t="s">
        <v>969</v>
      </c>
      <c r="D4" s="53" t="s">
        <v>969</v>
      </c>
      <c r="E4" s="11"/>
      <c r="F4" s="12"/>
      <c r="G4" s="13" t="s">
        <v>928</v>
      </c>
      <c r="H4" s="14" t="s">
        <v>930</v>
      </c>
      <c r="I4" s="59" t="s">
        <v>941</v>
      </c>
      <c r="J4" s="61" t="s">
        <v>982</v>
      </c>
      <c r="K4" s="62" t="s">
        <v>1047</v>
      </c>
    </row>
    <row r="5" spans="1:11" ht="15">
      <c r="A5" s="1" t="s">
        <v>1075</v>
      </c>
      <c r="B5" s="32" t="s">
        <v>1076</v>
      </c>
      <c r="C5" s="15" t="s">
        <v>2</v>
      </c>
      <c r="D5" s="45" t="s">
        <v>2</v>
      </c>
      <c r="E5" s="16" t="s">
        <v>3</v>
      </c>
      <c r="F5" s="17"/>
      <c r="G5" s="13" t="s">
        <v>929</v>
      </c>
      <c r="H5" s="14" t="s">
        <v>4</v>
      </c>
      <c r="I5" s="60" t="s">
        <v>942</v>
      </c>
      <c r="J5" s="4"/>
      <c r="K5" s="57">
        <v>2007</v>
      </c>
    </row>
    <row r="6" spans="1:11" ht="15">
      <c r="A6" s="1" t="s">
        <v>1046</v>
      </c>
      <c r="B6" s="32" t="s">
        <v>5</v>
      </c>
      <c r="C6" s="15" t="s">
        <v>6</v>
      </c>
      <c r="D6" s="45" t="s">
        <v>6</v>
      </c>
      <c r="E6" s="16"/>
      <c r="F6" s="17">
        <v>1</v>
      </c>
      <c r="G6" s="18">
        <v>2</v>
      </c>
      <c r="H6" s="14">
        <v>3</v>
      </c>
      <c r="I6" s="56">
        <v>4</v>
      </c>
      <c r="J6" s="13" t="s">
        <v>981</v>
      </c>
      <c r="K6" s="58">
        <v>6</v>
      </c>
    </row>
    <row r="7" spans="1:11" ht="12.75">
      <c r="A7" s="1"/>
      <c r="B7" s="32"/>
      <c r="C7" s="1"/>
      <c r="D7" s="44"/>
      <c r="E7" s="19"/>
      <c r="F7" s="15"/>
      <c r="G7" s="20"/>
      <c r="H7" s="5"/>
      <c r="I7" s="54"/>
      <c r="J7" s="4"/>
      <c r="K7" s="30"/>
    </row>
    <row r="8" spans="1:11" ht="12.75">
      <c r="A8" s="1"/>
      <c r="B8" s="32"/>
      <c r="C8" s="22">
        <v>1000</v>
      </c>
      <c r="D8" s="53">
        <v>1000</v>
      </c>
      <c r="E8" s="21"/>
      <c r="F8" s="22" t="s">
        <v>968</v>
      </c>
      <c r="G8" s="23">
        <f>G9</f>
        <v>90939004</v>
      </c>
      <c r="H8" s="24">
        <f>H9</f>
        <v>91882002</v>
      </c>
      <c r="I8" s="24">
        <f>I9</f>
        <v>83314911</v>
      </c>
      <c r="J8" s="25">
        <f>I8/H8*100</f>
        <v>90.67598570610161</v>
      </c>
      <c r="K8" s="23">
        <f>K9</f>
        <v>84876521.184</v>
      </c>
    </row>
    <row r="9" spans="1:11" ht="12.75">
      <c r="A9" s="1"/>
      <c r="B9" s="32"/>
      <c r="C9" s="22"/>
      <c r="D9" s="53"/>
      <c r="E9" s="21"/>
      <c r="F9" s="22"/>
      <c r="G9" s="23">
        <f>SUM(G10+G11+G12+G16+G17+G18+G21+G23+G24+G25+G29+G30+G31+G35)</f>
        <v>90939004</v>
      </c>
      <c r="H9" s="24">
        <f>SUM(H10+H11+H12+H16+H17+H18+H21+H23+H24+H25+H29+H30+H31+H35)</f>
        <v>91882002</v>
      </c>
      <c r="I9" s="24">
        <f>SUM(I10+I11+I12+I16+I17+I18+I21+I23+I24+I25+I29+I30+I31+I35)</f>
        <v>83314911</v>
      </c>
      <c r="J9" s="25">
        <f>I9/H9*100</f>
        <v>90.67598570610161</v>
      </c>
      <c r="K9" s="23">
        <f>SUM(K10+K11+K12+K16+K17+K18+K21+K23+K24+K25+K29+K30+K31+K35)</f>
        <v>84876521.184</v>
      </c>
    </row>
    <row r="10" spans="1:11" ht="12.75">
      <c r="A10" s="51" t="s">
        <v>972</v>
      </c>
      <c r="B10" s="49" t="s">
        <v>7</v>
      </c>
      <c r="C10" s="47">
        <v>111</v>
      </c>
      <c r="D10" s="47">
        <v>111</v>
      </c>
      <c r="E10" s="26">
        <v>4029</v>
      </c>
      <c r="F10" s="15" t="s">
        <v>8</v>
      </c>
      <c r="G10" s="20">
        <v>19578421</v>
      </c>
      <c r="H10" s="20">
        <v>21000000</v>
      </c>
      <c r="I10" s="20">
        <v>21000000</v>
      </c>
      <c r="J10" s="4">
        <f>I10/H10*100</f>
        <v>100</v>
      </c>
      <c r="K10" s="30">
        <v>21000000</v>
      </c>
    </row>
    <row r="11" spans="1:11" ht="12.75">
      <c r="A11" s="51" t="s">
        <v>972</v>
      </c>
      <c r="B11" s="50" t="s">
        <v>7</v>
      </c>
      <c r="C11" s="44">
        <v>112</v>
      </c>
      <c r="D11" s="44">
        <v>112</v>
      </c>
      <c r="E11" s="26">
        <v>4029</v>
      </c>
      <c r="F11" s="15" t="s">
        <v>9</v>
      </c>
      <c r="G11" s="20">
        <v>755164</v>
      </c>
      <c r="H11" s="20">
        <v>968989</v>
      </c>
      <c r="I11" s="20">
        <v>968989</v>
      </c>
      <c r="J11" s="4">
        <f aca="true" t="shared" si="0" ref="J11:J73">I11/H11*100</f>
        <v>100</v>
      </c>
      <c r="K11" s="20">
        <v>968989</v>
      </c>
    </row>
    <row r="12" spans="1:11" ht="12.75">
      <c r="A12" s="51" t="s">
        <v>972</v>
      </c>
      <c r="B12" s="50"/>
      <c r="C12" s="44">
        <v>113</v>
      </c>
      <c r="D12" s="44">
        <v>113</v>
      </c>
      <c r="E12" s="27"/>
      <c r="F12" s="15" t="s">
        <v>10</v>
      </c>
      <c r="G12" s="28">
        <f>SUM(G13:G15)</f>
        <v>8130644</v>
      </c>
      <c r="H12" s="28">
        <f>SUM(H13:H15)</f>
        <v>7444053</v>
      </c>
      <c r="I12" s="28">
        <f>SUM(I13:I15)</f>
        <v>7444053</v>
      </c>
      <c r="J12" s="4">
        <f t="shared" si="0"/>
        <v>100</v>
      </c>
      <c r="K12" s="20">
        <f>SUM(K13:K15)</f>
        <v>7444053</v>
      </c>
    </row>
    <row r="13" spans="1:11" ht="12.75">
      <c r="A13" s="48"/>
      <c r="B13" s="50" t="s">
        <v>7</v>
      </c>
      <c r="C13" s="44"/>
      <c r="D13" s="44"/>
      <c r="E13" s="27" t="s">
        <v>11</v>
      </c>
      <c r="F13" s="15" t="s">
        <v>12</v>
      </c>
      <c r="G13" s="20">
        <v>3416229</v>
      </c>
      <c r="H13" s="29">
        <v>3434760</v>
      </c>
      <c r="I13" s="29">
        <v>3434760</v>
      </c>
      <c r="J13" s="4">
        <f t="shared" si="0"/>
        <v>100</v>
      </c>
      <c r="K13" s="30">
        <v>3434760</v>
      </c>
    </row>
    <row r="14" spans="1:11" ht="12.75">
      <c r="A14" s="48"/>
      <c r="B14" s="50" t="s">
        <v>7</v>
      </c>
      <c r="C14" s="44"/>
      <c r="D14" s="44"/>
      <c r="E14" s="27">
        <v>4026</v>
      </c>
      <c r="F14" s="15" t="s">
        <v>13</v>
      </c>
      <c r="G14" s="20">
        <v>2219087</v>
      </c>
      <c r="H14" s="29">
        <v>2411640</v>
      </c>
      <c r="I14" s="29">
        <v>2411640</v>
      </c>
      <c r="J14" s="4">
        <f t="shared" si="0"/>
        <v>100</v>
      </c>
      <c r="K14" s="30">
        <v>2411640</v>
      </c>
    </row>
    <row r="15" spans="1:11" ht="12.75">
      <c r="A15" s="48"/>
      <c r="B15" s="50" t="s">
        <v>7</v>
      </c>
      <c r="C15" s="44"/>
      <c r="D15" s="44"/>
      <c r="E15" s="27">
        <v>4029</v>
      </c>
      <c r="F15" s="15" t="s">
        <v>14</v>
      </c>
      <c r="G15" s="20">
        <v>2495328</v>
      </c>
      <c r="H15" s="29">
        <v>1597653</v>
      </c>
      <c r="I15" s="29">
        <v>1597653</v>
      </c>
      <c r="J15" s="4">
        <f t="shared" si="0"/>
        <v>100</v>
      </c>
      <c r="K15" s="30">
        <v>1597653</v>
      </c>
    </row>
    <row r="16" spans="1:11" ht="12.75">
      <c r="A16" s="51" t="s">
        <v>972</v>
      </c>
      <c r="B16" s="50" t="s">
        <v>7</v>
      </c>
      <c r="C16" s="44">
        <v>114</v>
      </c>
      <c r="D16" s="44">
        <v>114</v>
      </c>
      <c r="E16" s="26">
        <v>4020</v>
      </c>
      <c r="F16" s="15" t="s">
        <v>15</v>
      </c>
      <c r="G16" s="20">
        <v>3190517</v>
      </c>
      <c r="H16" s="20">
        <v>1654235</v>
      </c>
      <c r="I16" s="20">
        <f>1654235/2</f>
        <v>827117.5</v>
      </c>
      <c r="J16" s="4">
        <f t="shared" si="0"/>
        <v>50</v>
      </c>
      <c r="K16" s="20">
        <f>I16*1.024</f>
        <v>846968.3200000001</v>
      </c>
    </row>
    <row r="17" spans="1:11" ht="12.75">
      <c r="A17" s="51" t="s">
        <v>974</v>
      </c>
      <c r="B17" s="50" t="s">
        <v>7</v>
      </c>
      <c r="C17" s="44">
        <v>115</v>
      </c>
      <c r="D17" s="44">
        <v>115</v>
      </c>
      <c r="E17" s="26" t="s">
        <v>11</v>
      </c>
      <c r="F17" s="15" t="s">
        <v>16</v>
      </c>
      <c r="G17" s="20">
        <v>1554810</v>
      </c>
      <c r="H17" s="20">
        <v>1603081</v>
      </c>
      <c r="I17" s="20">
        <f>1603081/2</f>
        <v>801540.5</v>
      </c>
      <c r="J17" s="4">
        <f t="shared" si="0"/>
        <v>50</v>
      </c>
      <c r="K17" s="20">
        <f>I17*1.024</f>
        <v>820777.4720000001</v>
      </c>
    </row>
    <row r="18" spans="1:11" ht="12.75">
      <c r="A18" s="51" t="s">
        <v>975</v>
      </c>
      <c r="B18" s="50"/>
      <c r="C18" s="44">
        <v>116</v>
      </c>
      <c r="D18" s="44">
        <v>116</v>
      </c>
      <c r="E18" s="26"/>
      <c r="F18" s="15" t="s">
        <v>17</v>
      </c>
      <c r="G18" s="20">
        <f>SUM(G19+G20)</f>
        <v>1031730</v>
      </c>
      <c r="H18" s="20">
        <v>1115305</v>
      </c>
      <c r="I18" s="20">
        <v>1115305</v>
      </c>
      <c r="J18" s="4">
        <f t="shared" si="0"/>
        <v>100</v>
      </c>
      <c r="K18" s="20">
        <v>1115305</v>
      </c>
    </row>
    <row r="19" spans="1:11" ht="12.75">
      <c r="A19" s="51"/>
      <c r="B19" s="50" t="s">
        <v>7</v>
      </c>
      <c r="C19" s="44"/>
      <c r="D19" s="44"/>
      <c r="E19" s="26">
        <v>4020</v>
      </c>
      <c r="F19" s="15" t="s">
        <v>18</v>
      </c>
      <c r="G19" s="20">
        <v>367050</v>
      </c>
      <c r="H19" s="20">
        <v>486542</v>
      </c>
      <c r="I19" s="20">
        <v>486542</v>
      </c>
      <c r="J19" s="4">
        <f t="shared" si="0"/>
        <v>100</v>
      </c>
      <c r="K19" s="20">
        <v>486542</v>
      </c>
    </row>
    <row r="20" spans="1:11" ht="12.75">
      <c r="A20" s="51"/>
      <c r="B20" s="50" t="s">
        <v>7</v>
      </c>
      <c r="C20" s="1"/>
      <c r="D20" s="44"/>
      <c r="E20" s="26">
        <v>4029</v>
      </c>
      <c r="F20" s="15" t="s">
        <v>19</v>
      </c>
      <c r="G20" s="20">
        <v>664680</v>
      </c>
      <c r="H20" s="20">
        <v>628763</v>
      </c>
      <c r="I20" s="20">
        <v>628763</v>
      </c>
      <c r="J20" s="4">
        <f t="shared" si="0"/>
        <v>100</v>
      </c>
      <c r="K20" s="20">
        <v>628763</v>
      </c>
    </row>
    <row r="21" spans="1:11" ht="12.75">
      <c r="A21" s="51" t="s">
        <v>976</v>
      </c>
      <c r="B21" s="50"/>
      <c r="C21" s="44">
        <v>117</v>
      </c>
      <c r="D21" s="44">
        <v>117</v>
      </c>
      <c r="E21" s="26" t="s">
        <v>20</v>
      </c>
      <c r="F21" s="15" t="s">
        <v>21</v>
      </c>
      <c r="G21" s="20">
        <v>1617811</v>
      </c>
      <c r="H21" s="20">
        <f>H22</f>
        <v>1876866</v>
      </c>
      <c r="I21" s="20">
        <v>938433</v>
      </c>
      <c r="J21" s="4">
        <f t="shared" si="0"/>
        <v>50</v>
      </c>
      <c r="K21" s="20">
        <f>I21*1.024</f>
        <v>960955.392</v>
      </c>
    </row>
    <row r="22" spans="1:11" ht="12.75">
      <c r="A22" s="51"/>
      <c r="B22" s="50" t="s">
        <v>7</v>
      </c>
      <c r="C22" s="44"/>
      <c r="D22" s="44"/>
      <c r="E22" s="26"/>
      <c r="F22" s="15" t="s">
        <v>22</v>
      </c>
      <c r="G22" s="20">
        <v>1617811</v>
      </c>
      <c r="H22" s="20">
        <v>1876866</v>
      </c>
      <c r="I22" s="20">
        <v>938433</v>
      </c>
      <c r="J22" s="4">
        <f t="shared" si="0"/>
        <v>50</v>
      </c>
      <c r="K22" s="20">
        <f>I22*1.024</f>
        <v>960955.392</v>
      </c>
    </row>
    <row r="23" spans="1:11" ht="12.75">
      <c r="A23" s="51" t="s">
        <v>977</v>
      </c>
      <c r="B23" s="50" t="s">
        <v>7</v>
      </c>
      <c r="C23" s="44">
        <v>118</v>
      </c>
      <c r="D23" s="44">
        <v>118</v>
      </c>
      <c r="E23" s="26" t="s">
        <v>23</v>
      </c>
      <c r="F23" s="15" t="s">
        <v>24</v>
      </c>
      <c r="G23" s="20">
        <v>541534</v>
      </c>
      <c r="H23" s="20">
        <v>618562</v>
      </c>
      <c r="I23" s="20">
        <v>618562</v>
      </c>
      <c r="J23" s="4">
        <f t="shared" si="0"/>
        <v>100</v>
      </c>
      <c r="K23" s="20">
        <v>618562</v>
      </c>
    </row>
    <row r="24" spans="1:11" ht="12.75">
      <c r="A24" s="51" t="s">
        <v>973</v>
      </c>
      <c r="B24" s="50" t="s">
        <v>7</v>
      </c>
      <c r="C24" s="44">
        <v>119</v>
      </c>
      <c r="D24" s="44">
        <v>119</v>
      </c>
      <c r="E24" s="26">
        <v>4020</v>
      </c>
      <c r="F24" s="15" t="s">
        <v>26</v>
      </c>
      <c r="G24" s="20">
        <v>472210</v>
      </c>
      <c r="H24" s="20">
        <v>100000</v>
      </c>
      <c r="I24" s="20">
        <v>100000</v>
      </c>
      <c r="J24" s="4">
        <f t="shared" si="0"/>
        <v>100</v>
      </c>
      <c r="K24" s="20">
        <v>100000</v>
      </c>
    </row>
    <row r="25" spans="1:11" ht="12.75">
      <c r="A25" s="51" t="s">
        <v>978</v>
      </c>
      <c r="B25" s="50" t="s">
        <v>7</v>
      </c>
      <c r="C25" s="44">
        <v>1110</v>
      </c>
      <c r="D25" s="44">
        <v>1110</v>
      </c>
      <c r="E25" s="26"/>
      <c r="F25" s="15" t="s">
        <v>27</v>
      </c>
      <c r="G25" s="20">
        <f>SUM(G26:G28)</f>
        <v>26690695</v>
      </c>
      <c r="H25" s="20">
        <f>SUM(H26:H28)</f>
        <v>29115800</v>
      </c>
      <c r="I25" s="20">
        <f>SUM(I26:I28)</f>
        <v>24115800</v>
      </c>
      <c r="J25" s="4">
        <f t="shared" si="0"/>
        <v>82.82719348257646</v>
      </c>
      <c r="K25" s="20">
        <f>SUM(K26:K28)</f>
        <v>24115800</v>
      </c>
    </row>
    <row r="26" spans="1:11" ht="12.75">
      <c r="A26" s="51"/>
      <c r="B26" s="50"/>
      <c r="C26" s="1"/>
      <c r="D26" s="44"/>
      <c r="E26" s="26">
        <v>4020</v>
      </c>
      <c r="F26" s="15" t="s">
        <v>28</v>
      </c>
      <c r="G26" s="20">
        <v>14498644</v>
      </c>
      <c r="H26" s="20">
        <v>12535000</v>
      </c>
      <c r="I26" s="20">
        <v>7535000</v>
      </c>
      <c r="J26" s="4">
        <f t="shared" si="0"/>
        <v>60.11168727562824</v>
      </c>
      <c r="K26" s="20">
        <v>7535000</v>
      </c>
    </row>
    <row r="27" spans="1:11" ht="12.75">
      <c r="A27" s="51"/>
      <c r="B27" s="50"/>
      <c r="C27" s="1"/>
      <c r="D27" s="44"/>
      <c r="E27" s="26">
        <v>4029</v>
      </c>
      <c r="F27" s="15" t="s">
        <v>19</v>
      </c>
      <c r="G27" s="20">
        <v>10062051</v>
      </c>
      <c r="H27" s="20">
        <v>14286900</v>
      </c>
      <c r="I27" s="20">
        <v>14286900</v>
      </c>
      <c r="J27" s="4">
        <f t="shared" si="0"/>
        <v>100</v>
      </c>
      <c r="K27" s="20">
        <v>14286900</v>
      </c>
    </row>
    <row r="28" spans="1:11" ht="12.75">
      <c r="A28" s="51"/>
      <c r="B28" s="50"/>
      <c r="C28" s="1"/>
      <c r="D28" s="44"/>
      <c r="E28" s="26">
        <v>4120</v>
      </c>
      <c r="F28" s="15" t="s">
        <v>29</v>
      </c>
      <c r="G28" s="20">
        <v>2130000</v>
      </c>
      <c r="H28" s="20">
        <v>2293900</v>
      </c>
      <c r="I28" s="20">
        <v>2293900</v>
      </c>
      <c r="J28" s="4">
        <f t="shared" si="0"/>
        <v>100</v>
      </c>
      <c r="K28" s="20">
        <v>2293900</v>
      </c>
    </row>
    <row r="29" spans="1:11" ht="12.75">
      <c r="A29" s="51" t="s">
        <v>974</v>
      </c>
      <c r="B29" s="50" t="s">
        <v>7</v>
      </c>
      <c r="C29" s="44">
        <v>1111</v>
      </c>
      <c r="D29" s="44">
        <v>1111</v>
      </c>
      <c r="E29" s="26">
        <v>4020</v>
      </c>
      <c r="F29" s="15" t="s">
        <v>30</v>
      </c>
      <c r="G29" s="20">
        <v>350011</v>
      </c>
      <c r="H29" s="20">
        <v>457290</v>
      </c>
      <c r="I29" s="20">
        <v>457290</v>
      </c>
      <c r="J29" s="4">
        <f t="shared" si="0"/>
        <v>100</v>
      </c>
      <c r="K29" s="20">
        <v>457290</v>
      </c>
    </row>
    <row r="30" spans="1:11" ht="12.75">
      <c r="A30" s="51" t="s">
        <v>979</v>
      </c>
      <c r="B30" s="50" t="s">
        <v>7</v>
      </c>
      <c r="C30" s="44">
        <v>1112</v>
      </c>
      <c r="D30" s="44">
        <v>1112</v>
      </c>
      <c r="E30" s="26">
        <v>4029</v>
      </c>
      <c r="F30" s="15" t="s">
        <v>31</v>
      </c>
      <c r="G30" s="20">
        <v>4999991</v>
      </c>
      <c r="H30" s="20">
        <v>5000000</v>
      </c>
      <c r="I30" s="20">
        <v>4000000</v>
      </c>
      <c r="J30" s="4">
        <f t="shared" si="0"/>
        <v>80</v>
      </c>
      <c r="K30" s="20">
        <v>4000000</v>
      </c>
    </row>
    <row r="31" spans="1:11" ht="12.75">
      <c r="A31" s="1">
        <v>18039004</v>
      </c>
      <c r="B31" s="32"/>
      <c r="C31" s="44">
        <v>1113</v>
      </c>
      <c r="D31" s="44">
        <v>1113</v>
      </c>
      <c r="E31" s="26"/>
      <c r="F31" s="15" t="s">
        <v>32</v>
      </c>
      <c r="G31" s="20">
        <f>SUM(G32:G34)</f>
        <v>17837550</v>
      </c>
      <c r="H31" s="28">
        <f>SUM(H32:H34)</f>
        <v>16739905</v>
      </c>
      <c r="I31" s="28">
        <f>SUM(I32:I34)</f>
        <v>16739905</v>
      </c>
      <c r="J31" s="4">
        <f t="shared" si="0"/>
        <v>100</v>
      </c>
      <c r="K31" s="20">
        <f>SUM(K32:K34)</f>
        <v>18239905</v>
      </c>
    </row>
    <row r="32" spans="1:11" ht="12.75">
      <c r="A32" s="1"/>
      <c r="B32" s="50" t="s">
        <v>33</v>
      </c>
      <c r="C32" s="44"/>
      <c r="D32" s="44"/>
      <c r="E32" s="26">
        <v>4020</v>
      </c>
      <c r="F32" s="15" t="s">
        <v>34</v>
      </c>
      <c r="G32" s="20">
        <v>13477003</v>
      </c>
      <c r="H32" s="20">
        <v>12597346</v>
      </c>
      <c r="I32" s="20">
        <v>12597346</v>
      </c>
      <c r="J32" s="4">
        <f t="shared" si="0"/>
        <v>100</v>
      </c>
      <c r="K32" s="20">
        <v>14097346</v>
      </c>
    </row>
    <row r="33" spans="1:11" ht="12.75">
      <c r="A33" s="1"/>
      <c r="B33" s="50" t="s">
        <v>33</v>
      </c>
      <c r="C33" s="44"/>
      <c r="D33" s="44"/>
      <c r="E33" s="26">
        <v>4022</v>
      </c>
      <c r="F33" s="15" t="s">
        <v>35</v>
      </c>
      <c r="G33" s="20">
        <v>3649928</v>
      </c>
      <c r="H33" s="20">
        <v>3157933</v>
      </c>
      <c r="I33" s="20">
        <v>3157933</v>
      </c>
      <c r="J33" s="4">
        <f t="shared" si="0"/>
        <v>100</v>
      </c>
      <c r="K33" s="20">
        <v>3157933</v>
      </c>
    </row>
    <row r="34" spans="1:11" ht="12.75">
      <c r="A34" s="1"/>
      <c r="B34" s="50" t="s">
        <v>33</v>
      </c>
      <c r="C34" s="44"/>
      <c r="D34" s="44"/>
      <c r="E34" s="26">
        <v>4029</v>
      </c>
      <c r="F34" s="15" t="s">
        <v>14</v>
      </c>
      <c r="G34" s="20">
        <v>710619</v>
      </c>
      <c r="H34" s="20">
        <v>984626</v>
      </c>
      <c r="I34" s="20">
        <v>984626</v>
      </c>
      <c r="J34" s="4">
        <f t="shared" si="0"/>
        <v>100</v>
      </c>
      <c r="K34" s="20">
        <v>984626</v>
      </c>
    </row>
    <row r="35" spans="1:11" ht="12.75">
      <c r="A35" s="51" t="s">
        <v>972</v>
      </c>
      <c r="B35" s="50" t="s">
        <v>33</v>
      </c>
      <c r="C35" s="44">
        <v>1114</v>
      </c>
      <c r="D35" s="44">
        <v>1114</v>
      </c>
      <c r="E35" s="26">
        <v>4120</v>
      </c>
      <c r="F35" s="15" t="s">
        <v>36</v>
      </c>
      <c r="G35" s="20">
        <v>4187916</v>
      </c>
      <c r="H35" s="20">
        <v>4187916</v>
      </c>
      <c r="I35" s="20">
        <v>4187916</v>
      </c>
      <c r="J35" s="4">
        <f t="shared" si="0"/>
        <v>100</v>
      </c>
      <c r="K35" s="20">
        <v>4187916</v>
      </c>
    </row>
    <row r="36" spans="1:11" ht="12.75">
      <c r="A36" s="1"/>
      <c r="B36" s="50"/>
      <c r="C36" s="1"/>
      <c r="D36" s="44"/>
      <c r="E36" s="26"/>
      <c r="F36" s="15"/>
      <c r="G36" s="20"/>
      <c r="H36" s="28"/>
      <c r="I36" s="54"/>
      <c r="J36" s="4"/>
      <c r="K36" s="30"/>
    </row>
    <row r="37" spans="1:11" ht="12.75">
      <c r="A37" s="1"/>
      <c r="B37" s="50"/>
      <c r="C37" s="22">
        <v>2000</v>
      </c>
      <c r="D37" s="53">
        <v>2000</v>
      </c>
      <c r="E37" s="33"/>
      <c r="F37" s="22" t="s">
        <v>970</v>
      </c>
      <c r="G37" s="20"/>
      <c r="H37" s="28"/>
      <c r="I37" s="54"/>
      <c r="J37" s="4"/>
      <c r="K37" s="30"/>
    </row>
    <row r="38" spans="1:11" ht="12.75">
      <c r="A38" s="51" t="s">
        <v>980</v>
      </c>
      <c r="B38" s="50" t="s">
        <v>7</v>
      </c>
      <c r="C38" s="45">
        <v>13</v>
      </c>
      <c r="D38" s="45">
        <v>13</v>
      </c>
      <c r="E38" s="26">
        <v>4029</v>
      </c>
      <c r="F38" s="22" t="s">
        <v>46</v>
      </c>
      <c r="G38" s="23">
        <v>1506977</v>
      </c>
      <c r="H38" s="23">
        <v>2000000</v>
      </c>
      <c r="I38" s="23">
        <v>2000000</v>
      </c>
      <c r="J38" s="25">
        <f t="shared" si="0"/>
        <v>100</v>
      </c>
      <c r="K38" s="23">
        <v>2000000</v>
      </c>
    </row>
    <row r="39" spans="1:11" ht="12.75">
      <c r="A39" s="1"/>
      <c r="B39" s="50"/>
      <c r="C39" s="22"/>
      <c r="D39" s="53"/>
      <c r="E39" s="26"/>
      <c r="F39" s="22"/>
      <c r="G39" s="23"/>
      <c r="H39" s="24"/>
      <c r="I39" s="54"/>
      <c r="J39" s="4"/>
      <c r="K39" s="30"/>
    </row>
    <row r="40" spans="1:11" ht="12.75">
      <c r="A40" s="1"/>
      <c r="B40" s="50"/>
      <c r="C40" s="22">
        <v>3000</v>
      </c>
      <c r="D40" s="53">
        <v>3000</v>
      </c>
      <c r="E40" s="21"/>
      <c r="F40" s="22" t="s">
        <v>971</v>
      </c>
      <c r="G40" s="23">
        <f>SUM(G41+G42+G43+G44+G47+G49)</f>
        <v>14275085</v>
      </c>
      <c r="H40" s="24">
        <f>SUM(H41+H42+H43+H44+H47+H49+H48+H50)</f>
        <v>15023844</v>
      </c>
      <c r="I40" s="24">
        <f>SUM(I41+I42+I43+I44+I47+I49+I48+I50)</f>
        <v>18198739</v>
      </c>
      <c r="J40" s="25">
        <f t="shared" si="0"/>
        <v>121.13237464393268</v>
      </c>
      <c r="K40" s="23">
        <f>SUM(K41+K42+K43+K44+K47+K49+K48+K50)</f>
        <v>19289262.824</v>
      </c>
    </row>
    <row r="41" spans="1:11" ht="12.75">
      <c r="A41" s="51" t="s">
        <v>974</v>
      </c>
      <c r="B41" s="50" t="s">
        <v>7</v>
      </c>
      <c r="C41" s="44">
        <v>121</v>
      </c>
      <c r="D41" s="44">
        <v>121</v>
      </c>
      <c r="E41" s="26">
        <v>4000</v>
      </c>
      <c r="F41" s="15" t="s">
        <v>37</v>
      </c>
      <c r="G41" s="30">
        <v>8442194</v>
      </c>
      <c r="H41" s="30">
        <v>8600000</v>
      </c>
      <c r="I41" s="30">
        <v>9525429</v>
      </c>
      <c r="J41" s="4">
        <f t="shared" si="0"/>
        <v>110.76080232558138</v>
      </c>
      <c r="K41" s="30">
        <v>10060867</v>
      </c>
    </row>
    <row r="42" spans="1:11" ht="12.75">
      <c r="A42" s="51" t="s">
        <v>974</v>
      </c>
      <c r="B42" s="50" t="s">
        <v>7</v>
      </c>
      <c r="C42" s="44">
        <v>122</v>
      </c>
      <c r="D42" s="44">
        <v>122</v>
      </c>
      <c r="E42" s="26">
        <v>4001</v>
      </c>
      <c r="F42" s="15" t="s">
        <v>38</v>
      </c>
      <c r="G42" s="30">
        <v>138800</v>
      </c>
      <c r="H42" s="30">
        <v>144700</v>
      </c>
      <c r="I42" s="30">
        <v>148028</v>
      </c>
      <c r="J42" s="4">
        <f t="shared" si="0"/>
        <v>102.29993089149964</v>
      </c>
      <c r="K42" s="30">
        <f aca="true" t="shared" si="1" ref="K42:K50">I42*1.024</f>
        <v>151580.672</v>
      </c>
    </row>
    <row r="43" spans="1:11" ht="12.75">
      <c r="A43" s="51" t="s">
        <v>974</v>
      </c>
      <c r="B43" s="50" t="s">
        <v>7</v>
      </c>
      <c r="C43" s="44">
        <v>123</v>
      </c>
      <c r="D43" s="44">
        <v>123</v>
      </c>
      <c r="E43" s="26">
        <v>401</v>
      </c>
      <c r="F43" s="15" t="s">
        <v>39</v>
      </c>
      <c r="G43" s="30">
        <v>1341177</v>
      </c>
      <c r="H43" s="30">
        <v>1474732</v>
      </c>
      <c r="I43" s="30">
        <v>1637032</v>
      </c>
      <c r="J43" s="4">
        <f t="shared" si="0"/>
        <v>111.00538945381263</v>
      </c>
      <c r="K43" s="30">
        <v>1725720</v>
      </c>
    </row>
    <row r="44" spans="1:11" ht="12.75">
      <c r="A44" s="51" t="s">
        <v>974</v>
      </c>
      <c r="B44" s="50"/>
      <c r="C44" s="44">
        <v>124</v>
      </c>
      <c r="D44" s="44">
        <v>124</v>
      </c>
      <c r="E44" s="26"/>
      <c r="F44" s="15" t="s">
        <v>40</v>
      </c>
      <c r="G44" s="30">
        <f>SUM(G46+G45)</f>
        <v>533466</v>
      </c>
      <c r="H44" s="29">
        <f>SUM(H46+H45)</f>
        <v>778148</v>
      </c>
      <c r="I44" s="29">
        <f>SUM(I46+I45)</f>
        <v>778148</v>
      </c>
      <c r="J44" s="4">
        <f t="shared" si="0"/>
        <v>100</v>
      </c>
      <c r="K44" s="30">
        <f t="shared" si="1"/>
        <v>796823.552</v>
      </c>
    </row>
    <row r="45" spans="1:11" ht="12.75">
      <c r="A45" s="51"/>
      <c r="B45" s="50" t="s">
        <v>7</v>
      </c>
      <c r="C45" s="44">
        <v>1241</v>
      </c>
      <c r="D45" s="44">
        <v>1241</v>
      </c>
      <c r="E45" s="26">
        <v>4002</v>
      </c>
      <c r="F45" s="15" t="s">
        <v>41</v>
      </c>
      <c r="G45" s="30">
        <v>156363</v>
      </c>
      <c r="H45" s="30">
        <v>184000</v>
      </c>
      <c r="I45" s="30">
        <v>184000</v>
      </c>
      <c r="J45" s="4">
        <f t="shared" si="0"/>
        <v>100</v>
      </c>
      <c r="K45" s="30">
        <f t="shared" si="1"/>
        <v>188416</v>
      </c>
    </row>
    <row r="46" spans="1:11" ht="12.75">
      <c r="A46" s="51"/>
      <c r="B46" s="50" t="s">
        <v>7</v>
      </c>
      <c r="C46" s="44">
        <v>1242</v>
      </c>
      <c r="D46" s="44">
        <v>1242</v>
      </c>
      <c r="E46" s="31" t="s">
        <v>1080</v>
      </c>
      <c r="F46" s="15" t="s">
        <v>42</v>
      </c>
      <c r="G46" s="20">
        <v>377103</v>
      </c>
      <c r="H46" s="20">
        <v>594148</v>
      </c>
      <c r="I46" s="20">
        <v>594148</v>
      </c>
      <c r="J46" s="4">
        <f t="shared" si="0"/>
        <v>100</v>
      </c>
      <c r="K46" s="30">
        <f t="shared" si="1"/>
        <v>608407.552</v>
      </c>
    </row>
    <row r="47" spans="1:11" ht="12.75">
      <c r="A47" s="51" t="s">
        <v>974</v>
      </c>
      <c r="B47" s="50" t="s">
        <v>7</v>
      </c>
      <c r="C47" s="44">
        <v>125</v>
      </c>
      <c r="D47" s="44">
        <v>125</v>
      </c>
      <c r="E47" s="26">
        <v>4028</v>
      </c>
      <c r="F47" s="15" t="s">
        <v>43</v>
      </c>
      <c r="G47" s="30">
        <v>648668</v>
      </c>
      <c r="H47" s="30">
        <v>670800</v>
      </c>
      <c r="I47" s="30">
        <v>1127811</v>
      </c>
      <c r="J47" s="4">
        <f t="shared" si="0"/>
        <v>168.12924865831843</v>
      </c>
      <c r="K47" s="30">
        <v>893405</v>
      </c>
    </row>
    <row r="48" spans="1:11" ht="12.75">
      <c r="A48" s="51" t="s">
        <v>974</v>
      </c>
      <c r="B48" s="50" t="s">
        <v>7</v>
      </c>
      <c r="C48" s="44">
        <v>126</v>
      </c>
      <c r="D48" s="44">
        <v>126</v>
      </c>
      <c r="E48" s="26">
        <v>400</v>
      </c>
      <c r="F48" s="15" t="s">
        <v>44</v>
      </c>
      <c r="G48" s="30"/>
      <c r="H48" s="30">
        <v>30893</v>
      </c>
      <c r="I48" s="30">
        <v>99500</v>
      </c>
      <c r="J48" s="4">
        <f t="shared" si="0"/>
        <v>322.0794354708187</v>
      </c>
      <c r="K48" s="30">
        <f t="shared" si="1"/>
        <v>101888</v>
      </c>
    </row>
    <row r="49" spans="1:11" ht="12.75">
      <c r="A49" s="51" t="s">
        <v>974</v>
      </c>
      <c r="B49" s="50" t="s">
        <v>7</v>
      </c>
      <c r="C49" s="44">
        <v>127</v>
      </c>
      <c r="D49" s="44">
        <v>127</v>
      </c>
      <c r="E49" s="26">
        <v>4029</v>
      </c>
      <c r="F49" s="15" t="s">
        <v>45</v>
      </c>
      <c r="G49" s="30">
        <v>3170780</v>
      </c>
      <c r="H49" s="30">
        <v>3315000</v>
      </c>
      <c r="I49" s="30">
        <v>4851891</v>
      </c>
      <c r="J49" s="4">
        <f t="shared" si="0"/>
        <v>146.36171945701358</v>
      </c>
      <c r="K49" s="30">
        <v>5527337</v>
      </c>
    </row>
    <row r="50" spans="1:11" ht="12.75">
      <c r="A50" s="51" t="s">
        <v>974</v>
      </c>
      <c r="B50" s="50" t="s">
        <v>7</v>
      </c>
      <c r="C50" s="44">
        <v>128</v>
      </c>
      <c r="D50" s="44">
        <v>128</v>
      </c>
      <c r="E50" s="26">
        <v>400</v>
      </c>
      <c r="F50" s="15" t="s">
        <v>44</v>
      </c>
      <c r="G50" s="30"/>
      <c r="H50" s="30">
        <v>9571</v>
      </c>
      <c r="I50" s="30">
        <v>30900</v>
      </c>
      <c r="J50" s="4">
        <f t="shared" si="0"/>
        <v>322.85027687806917</v>
      </c>
      <c r="K50" s="30">
        <f t="shared" si="1"/>
        <v>31641.600000000002</v>
      </c>
    </row>
    <row r="51" spans="1:11" ht="12.75">
      <c r="A51" s="1"/>
      <c r="C51" s="52"/>
      <c r="I51" s="55"/>
      <c r="J51" s="4"/>
      <c r="K51" s="30"/>
    </row>
    <row r="52" spans="1:11" ht="12.75">
      <c r="A52" s="1"/>
      <c r="B52" s="50"/>
      <c r="C52" s="1"/>
      <c r="D52" s="44"/>
      <c r="E52" s="26"/>
      <c r="F52" s="22" t="s">
        <v>47</v>
      </c>
      <c r="G52" s="23"/>
      <c r="H52" s="5"/>
      <c r="I52" s="54"/>
      <c r="J52" s="4"/>
      <c r="K52" s="30"/>
    </row>
    <row r="53" spans="1:11" ht="12.75">
      <c r="A53" s="1"/>
      <c r="B53" s="32"/>
      <c r="C53" s="22">
        <v>4001</v>
      </c>
      <c r="D53" s="53">
        <v>4001</v>
      </c>
      <c r="E53" s="26"/>
      <c r="F53" s="22" t="s">
        <v>48</v>
      </c>
      <c r="G53" s="23">
        <f>SUM(G54+G75+G85)</f>
        <v>181702163</v>
      </c>
      <c r="H53" s="24">
        <f>SUM(H54+H75+H85)</f>
        <v>178687522</v>
      </c>
      <c r="I53" s="24">
        <f>SUM(I54+I75+I85)</f>
        <v>176353562.329</v>
      </c>
      <c r="J53" s="25">
        <f t="shared" si="0"/>
        <v>98.6938317545195</v>
      </c>
      <c r="K53" s="23">
        <f>SUM(K54+K75+K85)</f>
        <v>180435715.130896</v>
      </c>
    </row>
    <row r="54" spans="1:11" ht="12.75">
      <c r="A54" s="1"/>
      <c r="B54" s="32"/>
      <c r="C54" s="22"/>
      <c r="D54" s="53"/>
      <c r="E54" s="26"/>
      <c r="F54" s="22" t="s">
        <v>49</v>
      </c>
      <c r="G54" s="23">
        <f>+G55+G68+G70+G69</f>
        <v>120043346</v>
      </c>
      <c r="H54" s="24">
        <f>+H55+H68+H70+H69</f>
        <v>124995770</v>
      </c>
      <c r="I54" s="24">
        <f>+I55+I68+I70+I69</f>
        <v>121180247.329</v>
      </c>
      <c r="J54" s="25">
        <f t="shared" si="0"/>
        <v>96.94747856587466</v>
      </c>
      <c r="K54" s="23">
        <f>+K55+K68+K70+K69</f>
        <v>124088573.26489599</v>
      </c>
    </row>
    <row r="55" spans="1:11" ht="12.75">
      <c r="A55" s="1"/>
      <c r="B55" s="32"/>
      <c r="C55" s="1"/>
      <c r="D55" s="44"/>
      <c r="E55" s="26"/>
      <c r="F55" s="22" t="s">
        <v>50</v>
      </c>
      <c r="G55" s="23">
        <f>SUM(G56+G57+G58+G59+G60+G61+G62+G63+G64+G67)</f>
        <v>88724570</v>
      </c>
      <c r="H55" s="24">
        <f>SUM(H56+H57+H58+H59+H60+H61+H62+H63+H64+H67)</f>
        <v>95701702</v>
      </c>
      <c r="I55" s="24">
        <f>SUM(I56+I57+I58+I59+I60+I61+I62+I63+I64+I67)</f>
        <v>93886179.329</v>
      </c>
      <c r="J55" s="25">
        <f t="shared" si="0"/>
        <v>98.10293585896727</v>
      </c>
      <c r="K55" s="23">
        <f>SUM(K56+K57+K58+K59+K60+K61+K62+K63+K64+K67)</f>
        <v>96139447.63289599</v>
      </c>
    </row>
    <row r="56" spans="1:11" ht="12.75">
      <c r="A56" s="51" t="s">
        <v>983</v>
      </c>
      <c r="B56" s="50" t="s">
        <v>7</v>
      </c>
      <c r="C56" s="1" t="s">
        <v>51</v>
      </c>
      <c r="D56" s="44">
        <v>2111</v>
      </c>
      <c r="E56" s="26">
        <v>4020</v>
      </c>
      <c r="F56" s="1" t="s">
        <v>52</v>
      </c>
      <c r="G56" s="30">
        <v>22774717</v>
      </c>
      <c r="H56" s="29">
        <v>23159341</v>
      </c>
      <c r="I56" s="29">
        <f>H56*1.023</f>
        <v>23692005.843</v>
      </c>
      <c r="J56" s="4">
        <f t="shared" si="0"/>
        <v>102.3</v>
      </c>
      <c r="K56" s="30">
        <f>I56*1.024</f>
        <v>24260613.983232</v>
      </c>
    </row>
    <row r="57" spans="1:11" ht="12.75">
      <c r="A57" s="51" t="s">
        <v>983</v>
      </c>
      <c r="B57" s="50" t="s">
        <v>7</v>
      </c>
      <c r="C57" s="1" t="s">
        <v>53</v>
      </c>
      <c r="D57" s="44">
        <v>2112</v>
      </c>
      <c r="E57" s="26">
        <v>4021</v>
      </c>
      <c r="F57" s="1" t="s">
        <v>54</v>
      </c>
      <c r="G57" s="30">
        <v>4754714</v>
      </c>
      <c r="H57" s="29">
        <v>6565426</v>
      </c>
      <c r="I57" s="29">
        <v>6565426</v>
      </c>
      <c r="J57" s="4">
        <f t="shared" si="0"/>
        <v>100</v>
      </c>
      <c r="K57" s="30">
        <f aca="true" t="shared" si="2" ref="K57:K73">I57*1.024</f>
        <v>6722996.224</v>
      </c>
    </row>
    <row r="58" spans="1:11" ht="12.75">
      <c r="A58" s="51" t="s">
        <v>983</v>
      </c>
      <c r="B58" s="50" t="s">
        <v>7</v>
      </c>
      <c r="C58" s="1" t="s">
        <v>55</v>
      </c>
      <c r="D58" s="44">
        <v>2113</v>
      </c>
      <c r="E58" s="26">
        <v>4022</v>
      </c>
      <c r="F58" s="1" t="s">
        <v>56</v>
      </c>
      <c r="G58" s="30">
        <v>19990660</v>
      </c>
      <c r="H58" s="29">
        <v>22626282</v>
      </c>
      <c r="I58" s="29">
        <f>H58*1.023</f>
        <v>23146686.485999998</v>
      </c>
      <c r="J58" s="4">
        <f t="shared" si="0"/>
        <v>102.3</v>
      </c>
      <c r="K58" s="30">
        <f t="shared" si="2"/>
        <v>23702206.961664</v>
      </c>
    </row>
    <row r="59" spans="1:11" ht="12.75">
      <c r="A59" s="51" t="s">
        <v>983</v>
      </c>
      <c r="B59" s="50" t="s">
        <v>7</v>
      </c>
      <c r="C59" s="1" t="s">
        <v>57</v>
      </c>
      <c r="D59" s="44">
        <v>2114</v>
      </c>
      <c r="E59" s="26">
        <v>4023</v>
      </c>
      <c r="F59" s="1" t="s">
        <v>58</v>
      </c>
      <c r="G59" s="30">
        <v>3878875</v>
      </c>
      <c r="H59" s="29">
        <v>4304437</v>
      </c>
      <c r="I59" s="29">
        <v>4304437</v>
      </c>
      <c r="J59" s="4">
        <f t="shared" si="0"/>
        <v>100</v>
      </c>
      <c r="K59" s="30">
        <f t="shared" si="2"/>
        <v>4407743.488</v>
      </c>
    </row>
    <row r="60" spans="1:11" ht="12.75">
      <c r="A60" s="51" t="s">
        <v>983</v>
      </c>
      <c r="B60" s="50" t="s">
        <v>7</v>
      </c>
      <c r="C60" s="1" t="s">
        <v>59</v>
      </c>
      <c r="D60" s="44">
        <v>2115</v>
      </c>
      <c r="E60" s="26">
        <v>4024</v>
      </c>
      <c r="F60" s="1" t="s">
        <v>60</v>
      </c>
      <c r="G60" s="30">
        <v>2477180</v>
      </c>
      <c r="H60" s="29">
        <v>3120000</v>
      </c>
      <c r="I60" s="29">
        <v>3120000</v>
      </c>
      <c r="J60" s="4">
        <f t="shared" si="0"/>
        <v>100</v>
      </c>
      <c r="K60" s="30">
        <f t="shared" si="2"/>
        <v>3194880</v>
      </c>
    </row>
    <row r="61" spans="1:11" ht="12.75">
      <c r="A61" s="51" t="s">
        <v>984</v>
      </c>
      <c r="B61" s="50" t="s">
        <v>7</v>
      </c>
      <c r="C61" s="1" t="s">
        <v>61</v>
      </c>
      <c r="D61" s="44">
        <v>2116</v>
      </c>
      <c r="E61" s="26" t="s">
        <v>62</v>
      </c>
      <c r="F61" s="1" t="s">
        <v>63</v>
      </c>
      <c r="G61" s="30">
        <v>16888823</v>
      </c>
      <c r="H61" s="29">
        <v>16300000</v>
      </c>
      <c r="I61" s="29">
        <f>H61*1.023</f>
        <v>16674899.999999998</v>
      </c>
      <c r="J61" s="4">
        <f t="shared" si="0"/>
        <v>102.3</v>
      </c>
      <c r="K61" s="30">
        <f t="shared" si="2"/>
        <v>17075097.599999998</v>
      </c>
    </row>
    <row r="62" spans="1:11" ht="12.75">
      <c r="A62" s="51"/>
      <c r="B62" s="50"/>
      <c r="C62" s="1"/>
      <c r="D62" s="44"/>
      <c r="E62" s="26">
        <v>4026</v>
      </c>
      <c r="F62" s="1" t="s">
        <v>64</v>
      </c>
      <c r="G62" s="30">
        <v>1167197</v>
      </c>
      <c r="H62" s="29"/>
      <c r="I62" s="29"/>
      <c r="J62" s="4"/>
      <c r="K62" s="30"/>
    </row>
    <row r="63" spans="1:11" ht="12.75">
      <c r="A63" s="51" t="s">
        <v>983</v>
      </c>
      <c r="B63" s="50" t="s">
        <v>7</v>
      </c>
      <c r="C63" s="1" t="s">
        <v>65</v>
      </c>
      <c r="D63" s="44">
        <v>2117</v>
      </c>
      <c r="E63" s="26">
        <v>4029</v>
      </c>
      <c r="F63" s="1" t="s">
        <v>66</v>
      </c>
      <c r="G63" s="30">
        <v>13004469</v>
      </c>
      <c r="H63" s="29">
        <v>16292569</v>
      </c>
      <c r="I63" s="29">
        <v>13292569</v>
      </c>
      <c r="J63" s="4">
        <f t="shared" si="0"/>
        <v>81.58669759201265</v>
      </c>
      <c r="K63" s="30">
        <f t="shared" si="2"/>
        <v>13611590.656</v>
      </c>
    </row>
    <row r="64" spans="1:11" ht="12.75">
      <c r="A64" s="51" t="s">
        <v>983</v>
      </c>
      <c r="B64" s="50"/>
      <c r="C64" s="1" t="s">
        <v>67</v>
      </c>
      <c r="D64" s="44">
        <v>2118</v>
      </c>
      <c r="E64" s="26"/>
      <c r="F64" s="1" t="s">
        <v>68</v>
      </c>
      <c r="G64" s="30">
        <f>SUM(G65+G66)</f>
        <v>2625935</v>
      </c>
      <c r="H64" s="30">
        <f>SUM(H65+H66)</f>
        <v>2116187</v>
      </c>
      <c r="I64" s="30">
        <f>SUM(I65+I66)</f>
        <v>2116187</v>
      </c>
      <c r="J64" s="4">
        <f t="shared" si="0"/>
        <v>100</v>
      </c>
      <c r="K64" s="30">
        <f t="shared" si="2"/>
        <v>2166975.488</v>
      </c>
    </row>
    <row r="65" spans="1:11" ht="12.75">
      <c r="A65" s="51"/>
      <c r="B65" s="50"/>
      <c r="C65" s="1"/>
      <c r="D65" s="44"/>
      <c r="E65" s="26" t="s">
        <v>69</v>
      </c>
      <c r="F65" s="1" t="s">
        <v>70</v>
      </c>
      <c r="G65" s="30">
        <v>956952</v>
      </c>
      <c r="H65" s="29"/>
      <c r="I65" s="29"/>
      <c r="J65" s="4"/>
      <c r="K65" s="30"/>
    </row>
    <row r="66" spans="1:11" ht="12.75">
      <c r="A66" s="1"/>
      <c r="B66" s="50" t="s">
        <v>7</v>
      </c>
      <c r="C66" s="1" t="s">
        <v>71</v>
      </c>
      <c r="D66" s="44">
        <v>21181</v>
      </c>
      <c r="E66" s="26">
        <v>4029</v>
      </c>
      <c r="F66" s="1" t="s">
        <v>72</v>
      </c>
      <c r="G66" s="30">
        <v>1668983</v>
      </c>
      <c r="H66" s="29">
        <v>2116187</v>
      </c>
      <c r="I66" s="29">
        <v>2116187</v>
      </c>
      <c r="J66" s="4">
        <f t="shared" si="0"/>
        <v>100</v>
      </c>
      <c r="K66" s="30">
        <f t="shared" si="2"/>
        <v>2166975.488</v>
      </c>
    </row>
    <row r="67" spans="1:11" ht="12.75">
      <c r="A67" s="51" t="s">
        <v>983</v>
      </c>
      <c r="B67" s="50" t="s">
        <v>7</v>
      </c>
      <c r="C67" s="1" t="s">
        <v>73</v>
      </c>
      <c r="D67" s="44">
        <v>2119</v>
      </c>
      <c r="E67" s="26">
        <v>402907</v>
      </c>
      <c r="F67" s="1" t="s">
        <v>74</v>
      </c>
      <c r="G67" s="30">
        <v>1162000</v>
      </c>
      <c r="H67" s="29">
        <v>1217460</v>
      </c>
      <c r="I67" s="29">
        <v>973968</v>
      </c>
      <c r="J67" s="4">
        <f t="shared" si="0"/>
        <v>80</v>
      </c>
      <c r="K67" s="30">
        <f t="shared" si="2"/>
        <v>997343.2320000001</v>
      </c>
    </row>
    <row r="68" spans="1:11" ht="12.75">
      <c r="A68" s="51" t="s">
        <v>985</v>
      </c>
      <c r="B68" s="50" t="s">
        <v>7</v>
      </c>
      <c r="C68" s="22" t="s">
        <v>75</v>
      </c>
      <c r="D68" s="53">
        <v>212</v>
      </c>
      <c r="E68" s="26">
        <v>413004</v>
      </c>
      <c r="F68" s="22" t="s">
        <v>76</v>
      </c>
      <c r="G68" s="23">
        <v>4333416</v>
      </c>
      <c r="H68" s="24">
        <v>8102384</v>
      </c>
      <c r="I68" s="24">
        <v>8102384</v>
      </c>
      <c r="J68" s="25">
        <f t="shared" si="0"/>
        <v>100</v>
      </c>
      <c r="K68" s="23">
        <f t="shared" si="2"/>
        <v>8296841.216</v>
      </c>
    </row>
    <row r="69" spans="1:11" ht="12.75">
      <c r="A69" s="51" t="s">
        <v>986</v>
      </c>
      <c r="B69" s="50" t="s">
        <v>33</v>
      </c>
      <c r="C69" s="22" t="s">
        <v>77</v>
      </c>
      <c r="D69" s="53">
        <v>213</v>
      </c>
      <c r="E69" s="32">
        <v>4120</v>
      </c>
      <c r="F69" s="22" t="s">
        <v>78</v>
      </c>
      <c r="G69" s="23">
        <v>2354769</v>
      </c>
      <c r="H69" s="24">
        <v>2425412</v>
      </c>
      <c r="I69" s="24">
        <v>2425412</v>
      </c>
      <c r="J69" s="25">
        <f t="shared" si="0"/>
        <v>100</v>
      </c>
      <c r="K69" s="23">
        <f t="shared" si="2"/>
        <v>2483621.8880000003</v>
      </c>
    </row>
    <row r="70" spans="1:11" ht="12.75">
      <c r="A70" s="51" t="s">
        <v>984</v>
      </c>
      <c r="B70" s="50"/>
      <c r="C70" s="22" t="s">
        <v>79</v>
      </c>
      <c r="D70" s="53">
        <v>214</v>
      </c>
      <c r="E70" s="26"/>
      <c r="F70" s="22" t="s">
        <v>80</v>
      </c>
      <c r="G70" s="23">
        <f>SUM(G71:G73)</f>
        <v>24630591</v>
      </c>
      <c r="H70" s="23">
        <f>SUM(H71:H73)</f>
        <v>18766272</v>
      </c>
      <c r="I70" s="24">
        <f>SUM(I71:I73)</f>
        <v>16766272</v>
      </c>
      <c r="J70" s="25">
        <f t="shared" si="0"/>
        <v>89.34258226673897</v>
      </c>
      <c r="K70" s="23">
        <f t="shared" si="2"/>
        <v>17168662.528</v>
      </c>
    </row>
    <row r="71" spans="1:11" ht="12.75">
      <c r="A71" s="1"/>
      <c r="B71" s="50" t="s">
        <v>7</v>
      </c>
      <c r="C71" s="1" t="s">
        <v>81</v>
      </c>
      <c r="D71" s="44">
        <v>2141</v>
      </c>
      <c r="E71" s="31" t="s">
        <v>1079</v>
      </c>
      <c r="F71" s="1" t="s">
        <v>82</v>
      </c>
      <c r="G71" s="30">
        <v>4813751</v>
      </c>
      <c r="H71" s="30">
        <v>5600000</v>
      </c>
      <c r="I71" s="30">
        <v>5600000</v>
      </c>
      <c r="J71" s="4">
        <f t="shared" si="0"/>
        <v>100</v>
      </c>
      <c r="K71" s="30">
        <f t="shared" si="2"/>
        <v>5734400</v>
      </c>
    </row>
    <row r="72" spans="1:11" ht="12.75">
      <c r="A72" s="1"/>
      <c r="B72" s="50" t="s">
        <v>7</v>
      </c>
      <c r="C72" s="1" t="s">
        <v>83</v>
      </c>
      <c r="D72" s="44">
        <v>2142</v>
      </c>
      <c r="E72" s="26">
        <v>4202</v>
      </c>
      <c r="F72" s="1" t="s">
        <v>84</v>
      </c>
      <c r="G72" s="30">
        <v>10601994</v>
      </c>
      <c r="H72" s="30">
        <v>10815000</v>
      </c>
      <c r="I72" s="30">
        <v>8815000</v>
      </c>
      <c r="J72" s="4">
        <f t="shared" si="0"/>
        <v>81.5071659731854</v>
      </c>
      <c r="K72" s="30">
        <f t="shared" si="2"/>
        <v>9026560</v>
      </c>
    </row>
    <row r="73" spans="1:11" ht="12.75">
      <c r="A73" s="1"/>
      <c r="B73" s="50" t="s">
        <v>7</v>
      </c>
      <c r="C73" s="1" t="s">
        <v>85</v>
      </c>
      <c r="D73" s="44">
        <v>2143</v>
      </c>
      <c r="E73" s="26">
        <v>4205</v>
      </c>
      <c r="F73" s="1" t="s">
        <v>86</v>
      </c>
      <c r="G73" s="30">
        <v>9214846</v>
      </c>
      <c r="H73" s="30">
        <v>2351272</v>
      </c>
      <c r="I73" s="30">
        <v>2351272</v>
      </c>
      <c r="J73" s="4">
        <f t="shared" si="0"/>
        <v>100</v>
      </c>
      <c r="K73" s="30">
        <f t="shared" si="2"/>
        <v>2407702.528</v>
      </c>
    </row>
    <row r="74" spans="1:11" ht="12.75">
      <c r="A74" s="1"/>
      <c r="B74" s="50"/>
      <c r="C74" s="1"/>
      <c r="D74" s="44"/>
      <c r="E74" s="26"/>
      <c r="F74" s="1"/>
      <c r="G74" s="30"/>
      <c r="H74" s="5" t="s">
        <v>87</v>
      </c>
      <c r="I74" s="54"/>
      <c r="J74" s="4"/>
      <c r="K74" s="30"/>
    </row>
    <row r="75" spans="1:11" ht="12.75">
      <c r="A75" s="1"/>
      <c r="B75" s="50"/>
      <c r="C75" s="22"/>
      <c r="D75" s="53"/>
      <c r="E75" s="32"/>
      <c r="F75" s="22" t="s">
        <v>88</v>
      </c>
      <c r="G75" s="23">
        <f>SUM(G77+G79+G81+G82+G83+G80)</f>
        <v>10694996</v>
      </c>
      <c r="H75" s="24">
        <f>SUM(H77+H79+H81+H82+H83+H80)</f>
        <v>8268254</v>
      </c>
      <c r="I75" s="24">
        <f>SUM(I77+I79+I81+I82+I83+I80)</f>
        <v>10681517</v>
      </c>
      <c r="J75" s="25">
        <f aca="true" t="shared" si="3" ref="J75:J132">I75/H75*100</f>
        <v>129.1870931879935</v>
      </c>
      <c r="K75" s="23">
        <f>SUM(K77+K79+K81+K82+K83+K80)</f>
        <v>12611540.714000002</v>
      </c>
    </row>
    <row r="76" spans="1:11" ht="12.75">
      <c r="A76" s="51" t="s">
        <v>987</v>
      </c>
      <c r="B76" s="50"/>
      <c r="C76" s="1" t="s">
        <v>89</v>
      </c>
      <c r="D76" s="44">
        <v>221</v>
      </c>
      <c r="E76" s="33"/>
      <c r="F76" s="22" t="s">
        <v>90</v>
      </c>
      <c r="G76" s="23">
        <f>SUM(G77:G77)</f>
        <v>2062085</v>
      </c>
      <c r="H76" s="24">
        <f>SUM(H77:H77)</f>
        <v>2062085</v>
      </c>
      <c r="I76" s="24">
        <f>SUM(I77:I77)</f>
        <v>2062085</v>
      </c>
      <c r="J76" s="25">
        <f t="shared" si="3"/>
        <v>100</v>
      </c>
      <c r="K76" s="23">
        <f>I76*1.042</f>
        <v>2148692.5700000003</v>
      </c>
    </row>
    <row r="77" spans="1:11" ht="12.75">
      <c r="A77" s="51"/>
      <c r="B77" s="50" t="s">
        <v>91</v>
      </c>
      <c r="C77" s="1"/>
      <c r="D77" s="44"/>
      <c r="E77" s="32" t="s">
        <v>92</v>
      </c>
      <c r="F77" s="1" t="s">
        <v>93</v>
      </c>
      <c r="G77" s="30">
        <v>2062085</v>
      </c>
      <c r="H77" s="29">
        <v>2062085</v>
      </c>
      <c r="I77" s="29">
        <v>2062085</v>
      </c>
      <c r="J77" s="4">
        <f t="shared" si="3"/>
        <v>100</v>
      </c>
      <c r="K77" s="30">
        <f>I77*1.042</f>
        <v>2148692.5700000003</v>
      </c>
    </row>
    <row r="78" spans="1:11" ht="12.75">
      <c r="A78" s="51" t="s">
        <v>987</v>
      </c>
      <c r="B78" s="50"/>
      <c r="C78" s="1" t="s">
        <v>94</v>
      </c>
      <c r="D78" s="44">
        <v>222</v>
      </c>
      <c r="E78" s="33"/>
      <c r="F78" s="22" t="s">
        <v>95</v>
      </c>
      <c r="G78" s="23">
        <f>SUM(G79)</f>
        <v>3299237</v>
      </c>
      <c r="H78" s="24">
        <f>SUM(H79)</f>
        <v>2877192</v>
      </c>
      <c r="I78" s="24">
        <f>SUM(I79)</f>
        <v>2877192</v>
      </c>
      <c r="J78" s="25">
        <f t="shared" si="3"/>
        <v>100</v>
      </c>
      <c r="K78" s="23">
        <f>I78*1.042</f>
        <v>2998034.0640000002</v>
      </c>
    </row>
    <row r="79" spans="1:11" ht="12.75">
      <c r="A79" s="51"/>
      <c r="B79" s="50" t="s">
        <v>91</v>
      </c>
      <c r="C79" s="1"/>
      <c r="D79" s="44"/>
      <c r="E79" s="32" t="s">
        <v>96</v>
      </c>
      <c r="F79" s="1" t="s">
        <v>97</v>
      </c>
      <c r="G79" s="30">
        <v>3299237</v>
      </c>
      <c r="H79" s="29">
        <v>2877192</v>
      </c>
      <c r="I79" s="29">
        <v>2877192</v>
      </c>
      <c r="J79" s="4">
        <f t="shared" si="3"/>
        <v>100</v>
      </c>
      <c r="K79" s="30">
        <f>I79*1.042</f>
        <v>2998034.0640000002</v>
      </c>
    </row>
    <row r="80" spans="1:11" ht="12.75">
      <c r="A80" s="51" t="s">
        <v>988</v>
      </c>
      <c r="B80" s="50" t="s">
        <v>98</v>
      </c>
      <c r="C80" s="1" t="s">
        <v>99</v>
      </c>
      <c r="D80" s="44">
        <v>223</v>
      </c>
      <c r="E80" s="33" t="s">
        <v>96</v>
      </c>
      <c r="F80" s="22" t="s">
        <v>100</v>
      </c>
      <c r="G80" s="23">
        <v>900000</v>
      </c>
      <c r="H80" s="24">
        <v>400000</v>
      </c>
      <c r="I80" s="24">
        <v>400000</v>
      </c>
      <c r="J80" s="25">
        <f t="shared" si="3"/>
        <v>100</v>
      </c>
      <c r="K80" s="23">
        <v>400000</v>
      </c>
    </row>
    <row r="81" spans="1:11" ht="12.75">
      <c r="A81" s="51" t="s">
        <v>987</v>
      </c>
      <c r="B81" s="50" t="s">
        <v>98</v>
      </c>
      <c r="C81" s="1" t="s">
        <v>101</v>
      </c>
      <c r="D81" s="44">
        <v>224</v>
      </c>
      <c r="E81" s="33">
        <v>411504</v>
      </c>
      <c r="F81" s="22" t="s">
        <v>102</v>
      </c>
      <c r="G81" s="23">
        <v>82890</v>
      </c>
      <c r="H81" s="24">
        <v>400000</v>
      </c>
      <c r="I81" s="24">
        <v>400000</v>
      </c>
      <c r="J81" s="25">
        <f t="shared" si="3"/>
        <v>100</v>
      </c>
      <c r="K81" s="23">
        <v>2500000</v>
      </c>
    </row>
    <row r="82" spans="1:11" ht="12.75">
      <c r="A82" s="51" t="s">
        <v>987</v>
      </c>
      <c r="B82" s="50" t="s">
        <v>98</v>
      </c>
      <c r="C82" s="1" t="s">
        <v>103</v>
      </c>
      <c r="D82" s="44">
        <v>225</v>
      </c>
      <c r="E82" s="32">
        <v>4120</v>
      </c>
      <c r="F82" s="22" t="s">
        <v>104</v>
      </c>
      <c r="G82" s="23">
        <v>1430000</v>
      </c>
      <c r="H82" s="24">
        <v>1442240</v>
      </c>
      <c r="I82" s="24">
        <v>1442240</v>
      </c>
      <c r="J82" s="25">
        <f t="shared" si="3"/>
        <v>100</v>
      </c>
      <c r="K82" s="23">
        <f>I82*1.042</f>
        <v>1502814.08</v>
      </c>
    </row>
    <row r="83" spans="1:11" ht="12.75">
      <c r="A83" s="51" t="s">
        <v>987</v>
      </c>
      <c r="B83" s="50" t="s">
        <v>98</v>
      </c>
      <c r="C83" s="1" t="s">
        <v>105</v>
      </c>
      <c r="D83" s="44">
        <v>226</v>
      </c>
      <c r="E83" s="32">
        <v>4202</v>
      </c>
      <c r="F83" s="22" t="s">
        <v>80</v>
      </c>
      <c r="G83" s="23">
        <v>2920784</v>
      </c>
      <c r="H83" s="24">
        <v>1086737</v>
      </c>
      <c r="I83" s="24">
        <v>3500000</v>
      </c>
      <c r="J83" s="25">
        <f t="shared" si="3"/>
        <v>322.065044256338</v>
      </c>
      <c r="K83" s="23">
        <v>3062000</v>
      </c>
    </row>
    <row r="84" spans="1:11" ht="12.75">
      <c r="A84" s="51"/>
      <c r="B84" s="50"/>
      <c r="C84" s="1"/>
      <c r="D84" s="44"/>
      <c r="E84" s="32"/>
      <c r="F84" s="1"/>
      <c r="G84" s="30"/>
      <c r="H84" s="5"/>
      <c r="I84" s="24"/>
      <c r="J84" s="4"/>
      <c r="K84" s="30"/>
    </row>
    <row r="85" spans="1:11" ht="12.75">
      <c r="A85" s="51"/>
      <c r="B85" s="50"/>
      <c r="C85" s="1"/>
      <c r="D85" s="53"/>
      <c r="E85" s="21"/>
      <c r="F85" s="22" t="s">
        <v>106</v>
      </c>
      <c r="G85" s="23">
        <f>SUM(G86+G89+G91+G90)</f>
        <v>50963821</v>
      </c>
      <c r="H85" s="24">
        <f>SUM(H86+H89+H91+H90)</f>
        <v>45423498</v>
      </c>
      <c r="I85" s="24">
        <f>SUM(I86+I89+I91+I90)</f>
        <v>44491798</v>
      </c>
      <c r="J85" s="25">
        <f t="shared" si="3"/>
        <v>97.94885898043343</v>
      </c>
      <c r="K85" s="23">
        <f>SUM(K86+K89+K91+K90)</f>
        <v>43735601.152</v>
      </c>
    </row>
    <row r="86" spans="1:11" ht="12.75">
      <c r="A86" s="51" t="s">
        <v>989</v>
      </c>
      <c r="B86" s="50"/>
      <c r="C86" s="1" t="s">
        <v>107</v>
      </c>
      <c r="D86" s="44">
        <v>231</v>
      </c>
      <c r="E86" s="32"/>
      <c r="F86" s="22" t="s">
        <v>108</v>
      </c>
      <c r="G86" s="23">
        <f>SUM(G87:G88)</f>
        <v>34909670</v>
      </c>
      <c r="H86" s="24">
        <f>SUM(H87:H88)</f>
        <v>32409670</v>
      </c>
      <c r="I86" s="24">
        <f>SUM(I87:I88)</f>
        <v>30991798</v>
      </c>
      <c r="J86" s="25">
        <f t="shared" si="3"/>
        <v>95.62515755328579</v>
      </c>
      <c r="K86" s="23">
        <f>SUM(K87:K88)</f>
        <v>31735601.152000003</v>
      </c>
    </row>
    <row r="87" spans="1:11" ht="12.75">
      <c r="A87" s="51"/>
      <c r="B87" s="50" t="s">
        <v>109</v>
      </c>
      <c r="C87" s="1" t="s">
        <v>110</v>
      </c>
      <c r="D87" s="44">
        <v>2311</v>
      </c>
      <c r="E87" s="32">
        <v>4120</v>
      </c>
      <c r="F87" s="1" t="s">
        <v>111</v>
      </c>
      <c r="G87" s="30">
        <v>7099741</v>
      </c>
      <c r="H87" s="30">
        <v>7099741</v>
      </c>
      <c r="I87" s="28">
        <v>7099741</v>
      </c>
      <c r="J87" s="64">
        <f t="shared" si="3"/>
        <v>100</v>
      </c>
      <c r="K87" s="30">
        <f>I87*1.024</f>
        <v>7270134.784</v>
      </c>
    </row>
    <row r="88" spans="1:11" ht="12.75">
      <c r="A88" s="51"/>
      <c r="B88" s="50" t="s">
        <v>109</v>
      </c>
      <c r="C88" s="1" t="s">
        <v>112</v>
      </c>
      <c r="D88" s="44">
        <v>2312</v>
      </c>
      <c r="E88" s="32">
        <v>4120</v>
      </c>
      <c r="F88" s="1" t="s">
        <v>113</v>
      </c>
      <c r="G88" s="30">
        <v>27809929</v>
      </c>
      <c r="H88" s="30">
        <v>25309929</v>
      </c>
      <c r="I88" s="28">
        <v>23892057</v>
      </c>
      <c r="J88" s="64">
        <f t="shared" si="3"/>
        <v>94.39796136923181</v>
      </c>
      <c r="K88" s="30">
        <f>I88*1.024</f>
        <v>24465466.368</v>
      </c>
    </row>
    <row r="89" spans="1:11" ht="12.75">
      <c r="A89" s="51" t="s">
        <v>989</v>
      </c>
      <c r="B89" s="50" t="s">
        <v>109</v>
      </c>
      <c r="C89" s="1" t="s">
        <v>114</v>
      </c>
      <c r="D89" s="44">
        <v>232</v>
      </c>
      <c r="E89" s="32">
        <v>4310</v>
      </c>
      <c r="F89" s="22" t="s">
        <v>115</v>
      </c>
      <c r="G89" s="23">
        <v>8966566</v>
      </c>
      <c r="H89" s="23">
        <v>9621000</v>
      </c>
      <c r="I89" s="24">
        <v>10000000</v>
      </c>
      <c r="J89" s="25">
        <f t="shared" si="3"/>
        <v>103.9392994491217</v>
      </c>
      <c r="K89" s="23">
        <v>10000000</v>
      </c>
    </row>
    <row r="90" spans="1:11" ht="12.75">
      <c r="A90" s="51" t="s">
        <v>989</v>
      </c>
      <c r="B90" s="50"/>
      <c r="C90" s="1" t="s">
        <v>116</v>
      </c>
      <c r="D90" s="44">
        <v>233</v>
      </c>
      <c r="E90" s="32">
        <v>4310</v>
      </c>
      <c r="F90" s="22" t="s">
        <v>1101</v>
      </c>
      <c r="G90" s="23">
        <v>1087585</v>
      </c>
      <c r="H90" s="24">
        <v>1392828</v>
      </c>
      <c r="I90" s="24">
        <v>1500000</v>
      </c>
      <c r="J90" s="25">
        <f t="shared" si="3"/>
        <v>107.69456099389157</v>
      </c>
      <c r="K90" s="30"/>
    </row>
    <row r="91" spans="1:11" ht="12.75">
      <c r="A91" s="51" t="s">
        <v>989</v>
      </c>
      <c r="B91" s="50" t="s">
        <v>109</v>
      </c>
      <c r="C91" s="1" t="s">
        <v>117</v>
      </c>
      <c r="D91" s="44">
        <v>234</v>
      </c>
      <c r="E91" s="32">
        <v>4310</v>
      </c>
      <c r="F91" s="22" t="s">
        <v>118</v>
      </c>
      <c r="G91" s="23">
        <v>6000000</v>
      </c>
      <c r="H91" s="24">
        <v>2000000</v>
      </c>
      <c r="I91" s="24">
        <v>2000000</v>
      </c>
      <c r="J91" s="25">
        <f t="shared" si="3"/>
        <v>100</v>
      </c>
      <c r="K91" s="23">
        <v>2000000</v>
      </c>
    </row>
    <row r="92" spans="1:11" ht="12.75">
      <c r="A92" s="51"/>
      <c r="B92" s="50"/>
      <c r="C92" s="1"/>
      <c r="D92" s="44"/>
      <c r="E92" s="32"/>
      <c r="F92" s="22"/>
      <c r="G92" s="23"/>
      <c r="H92" s="5"/>
      <c r="I92" s="24"/>
      <c r="J92" s="4"/>
      <c r="K92" s="30"/>
    </row>
    <row r="93" spans="1:11" ht="12.75">
      <c r="A93" s="51"/>
      <c r="B93" s="50"/>
      <c r="C93" s="1"/>
      <c r="D93" s="44"/>
      <c r="E93" s="26"/>
      <c r="F93" s="1"/>
      <c r="G93" s="30"/>
      <c r="H93" s="5"/>
      <c r="I93" s="24"/>
      <c r="J93" s="4"/>
      <c r="K93" s="30"/>
    </row>
    <row r="94" spans="1:11" ht="12.75">
      <c r="A94" s="51"/>
      <c r="B94" s="32"/>
      <c r="C94" s="1">
        <v>4002</v>
      </c>
      <c r="D94" s="53">
        <v>4002</v>
      </c>
      <c r="E94" s="33"/>
      <c r="F94" s="22" t="s">
        <v>119</v>
      </c>
      <c r="G94" s="23">
        <f>+G95+G106</f>
        <v>361543866</v>
      </c>
      <c r="H94" s="24">
        <f>+H95+H106</f>
        <v>404742503</v>
      </c>
      <c r="I94" s="24">
        <f>+I95+I106</f>
        <v>462722240</v>
      </c>
      <c r="J94" s="25">
        <f t="shared" si="3"/>
        <v>114.32509226736684</v>
      </c>
      <c r="K94" s="23">
        <f>+K95+K106</f>
        <v>397262773.76</v>
      </c>
    </row>
    <row r="95" spans="1:11" ht="12.75">
      <c r="A95" s="51"/>
      <c r="B95" s="32"/>
      <c r="C95" s="1"/>
      <c r="D95" s="53"/>
      <c r="E95" s="26"/>
      <c r="F95" s="22" t="s">
        <v>49</v>
      </c>
      <c r="G95" s="23">
        <f>+G96+G103+G104</f>
        <v>274148669</v>
      </c>
      <c r="H95" s="24">
        <f>+H96+H103+H104+H105</f>
        <v>307342503</v>
      </c>
      <c r="I95" s="24">
        <f>+I96+I103+I104+I105</f>
        <v>322522240</v>
      </c>
      <c r="J95" s="25">
        <f t="shared" si="3"/>
        <v>104.93902953604825</v>
      </c>
      <c r="K95" s="23">
        <f>+K96+K103+K104+K105</f>
        <v>330262773.76</v>
      </c>
    </row>
    <row r="96" spans="1:11" ht="12.75">
      <c r="A96" s="51"/>
      <c r="B96" s="32"/>
      <c r="C96" s="1" t="s">
        <v>120</v>
      </c>
      <c r="D96" s="44"/>
      <c r="E96" s="33"/>
      <c r="F96" s="22" t="s">
        <v>121</v>
      </c>
      <c r="G96" s="23">
        <f>SUM(G97:G101)</f>
        <v>230669335</v>
      </c>
      <c r="H96" s="24">
        <f>SUM(H97:H102)</f>
        <v>253919643</v>
      </c>
      <c r="I96" s="24">
        <f>SUM(I97:I102)</f>
        <v>266657600</v>
      </c>
      <c r="J96" s="25">
        <f t="shared" si="3"/>
        <v>105.01653076126922</v>
      </c>
      <c r="K96" s="23">
        <f>SUM(K97:K102)</f>
        <v>273057382.4</v>
      </c>
    </row>
    <row r="97" spans="1:11" ht="12.75">
      <c r="A97" s="51" t="s">
        <v>983</v>
      </c>
      <c r="B97" s="50" t="s">
        <v>7</v>
      </c>
      <c r="C97" s="1" t="s">
        <v>122</v>
      </c>
      <c r="D97" s="44">
        <v>3111</v>
      </c>
      <c r="E97" s="26">
        <v>4000</v>
      </c>
      <c r="F97" s="1" t="s">
        <v>123</v>
      </c>
      <c r="G97" s="30">
        <v>201055354</v>
      </c>
      <c r="H97" s="29">
        <v>220731643</v>
      </c>
      <c r="I97" s="28">
        <v>229527600</v>
      </c>
      <c r="J97" s="4">
        <f t="shared" si="3"/>
        <v>103.98490985726048</v>
      </c>
      <c r="K97" s="30">
        <f>I97*1.024</f>
        <v>235036262.4</v>
      </c>
    </row>
    <row r="98" spans="1:11" ht="12.75">
      <c r="A98" s="51" t="s">
        <v>983</v>
      </c>
      <c r="B98" s="50" t="s">
        <v>7</v>
      </c>
      <c r="C98" s="1" t="s">
        <v>124</v>
      </c>
      <c r="D98" s="44">
        <v>3112</v>
      </c>
      <c r="E98" s="26">
        <v>4001</v>
      </c>
      <c r="F98" s="1" t="s">
        <v>38</v>
      </c>
      <c r="G98" s="30">
        <v>7495200</v>
      </c>
      <c r="H98" s="29">
        <v>8500000</v>
      </c>
      <c r="I98" s="28">
        <v>9700000</v>
      </c>
      <c r="J98" s="4">
        <f t="shared" si="3"/>
        <v>114.11764705882352</v>
      </c>
      <c r="K98" s="30">
        <f aca="true" t="shared" si="4" ref="K98:K105">I98*1.024</f>
        <v>9932800</v>
      </c>
    </row>
    <row r="99" spans="1:11" ht="12.75">
      <c r="A99" s="51" t="s">
        <v>983</v>
      </c>
      <c r="B99" s="50" t="s">
        <v>7</v>
      </c>
      <c r="C99" s="1" t="s">
        <v>125</v>
      </c>
      <c r="D99" s="44">
        <v>3113</v>
      </c>
      <c r="E99" s="26">
        <v>4002</v>
      </c>
      <c r="F99" s="1" t="s">
        <v>126</v>
      </c>
      <c r="G99" s="30">
        <v>16135442</v>
      </c>
      <c r="H99" s="29">
        <v>17200000</v>
      </c>
      <c r="I99" s="28">
        <v>20000000</v>
      </c>
      <c r="J99" s="4">
        <f t="shared" si="3"/>
        <v>116.27906976744187</v>
      </c>
      <c r="K99" s="30">
        <f t="shared" si="4"/>
        <v>20480000</v>
      </c>
    </row>
    <row r="100" spans="1:11" ht="12.75">
      <c r="A100" s="51" t="s">
        <v>983</v>
      </c>
      <c r="B100" s="50" t="s">
        <v>7</v>
      </c>
      <c r="C100" s="1" t="s">
        <v>127</v>
      </c>
      <c r="D100" s="44">
        <v>3114</v>
      </c>
      <c r="E100" s="26">
        <v>4003</v>
      </c>
      <c r="F100" s="1" t="s">
        <v>128</v>
      </c>
      <c r="G100" s="30">
        <v>3727937</v>
      </c>
      <c r="H100" s="29">
        <v>4000000</v>
      </c>
      <c r="I100" s="28">
        <v>4400000</v>
      </c>
      <c r="J100" s="4">
        <f t="shared" si="3"/>
        <v>110.00000000000001</v>
      </c>
      <c r="K100" s="30">
        <f t="shared" si="4"/>
        <v>4505600</v>
      </c>
    </row>
    <row r="101" spans="1:11" ht="12.75">
      <c r="A101" s="51" t="s">
        <v>983</v>
      </c>
      <c r="B101" s="50" t="s">
        <v>7</v>
      </c>
      <c r="C101" s="1" t="s">
        <v>129</v>
      </c>
      <c r="D101" s="44">
        <v>3115</v>
      </c>
      <c r="E101" s="26">
        <v>4009.401</v>
      </c>
      <c r="F101" s="1" t="s">
        <v>130</v>
      </c>
      <c r="G101" s="30">
        <v>2255402</v>
      </c>
      <c r="H101" s="29">
        <v>3288000</v>
      </c>
      <c r="I101" s="28">
        <v>2830000</v>
      </c>
      <c r="J101" s="4">
        <f t="shared" si="3"/>
        <v>86.0705596107056</v>
      </c>
      <c r="K101" s="30">
        <f t="shared" si="4"/>
        <v>2897920</v>
      </c>
    </row>
    <row r="102" spans="1:11" ht="12.75">
      <c r="A102" s="51" t="s">
        <v>983</v>
      </c>
      <c r="B102" s="50"/>
      <c r="C102" s="1" t="s">
        <v>131</v>
      </c>
      <c r="D102" s="44">
        <v>3116</v>
      </c>
      <c r="E102" s="26">
        <v>4004</v>
      </c>
      <c r="F102" s="1" t="s">
        <v>132</v>
      </c>
      <c r="G102" s="30"/>
      <c r="H102" s="29">
        <v>200000</v>
      </c>
      <c r="I102" s="28">
        <v>200000</v>
      </c>
      <c r="J102" s="4">
        <f t="shared" si="3"/>
        <v>100</v>
      </c>
      <c r="K102" s="30">
        <f t="shared" si="4"/>
        <v>204800</v>
      </c>
    </row>
    <row r="103" spans="1:11" ht="12.75">
      <c r="A103" s="51" t="s">
        <v>983</v>
      </c>
      <c r="B103" s="50" t="s">
        <v>7</v>
      </c>
      <c r="C103" s="1" t="s">
        <v>133</v>
      </c>
      <c r="D103" s="44">
        <v>312</v>
      </c>
      <c r="E103" s="26">
        <v>401</v>
      </c>
      <c r="F103" s="22" t="s">
        <v>134</v>
      </c>
      <c r="G103" s="23">
        <v>32182503</v>
      </c>
      <c r="H103" s="24">
        <v>40500000</v>
      </c>
      <c r="I103" s="24">
        <v>42606462</v>
      </c>
      <c r="J103" s="25">
        <f t="shared" si="3"/>
        <v>105.20114074074074</v>
      </c>
      <c r="K103" s="23">
        <f>I103*1.024</f>
        <v>43629017.088</v>
      </c>
    </row>
    <row r="104" spans="1:11" ht="12.75">
      <c r="A104" s="51" t="s">
        <v>983</v>
      </c>
      <c r="B104" s="50" t="s">
        <v>7</v>
      </c>
      <c r="C104" s="1" t="s">
        <v>135</v>
      </c>
      <c r="D104" s="44">
        <v>313</v>
      </c>
      <c r="E104" s="26">
        <v>4028</v>
      </c>
      <c r="F104" s="22" t="s">
        <v>43</v>
      </c>
      <c r="G104" s="23">
        <v>11296831</v>
      </c>
      <c r="H104" s="24">
        <v>12200000</v>
      </c>
      <c r="I104" s="24">
        <v>11033178</v>
      </c>
      <c r="J104" s="25">
        <f t="shared" si="3"/>
        <v>90.43588524590163</v>
      </c>
      <c r="K104" s="23">
        <f t="shared" si="4"/>
        <v>11297974.272</v>
      </c>
    </row>
    <row r="105" spans="1:11" ht="12.75">
      <c r="A105" s="51" t="s">
        <v>983</v>
      </c>
      <c r="B105" s="50"/>
      <c r="C105" s="1" t="s">
        <v>136</v>
      </c>
      <c r="D105" s="44">
        <v>314</v>
      </c>
      <c r="E105" s="26">
        <v>400</v>
      </c>
      <c r="F105" s="22" t="s">
        <v>44</v>
      </c>
      <c r="G105" s="23"/>
      <c r="H105" s="24">
        <v>722860</v>
      </c>
      <c r="I105" s="24">
        <v>2225000</v>
      </c>
      <c r="J105" s="25">
        <f t="shared" si="3"/>
        <v>307.8051074896937</v>
      </c>
      <c r="K105" s="23">
        <f t="shared" si="4"/>
        <v>2278400</v>
      </c>
    </row>
    <row r="106" spans="1:11" ht="12.75">
      <c r="A106" s="51"/>
      <c r="B106" s="50"/>
      <c r="C106" s="1"/>
      <c r="D106" s="53"/>
      <c r="E106" s="32"/>
      <c r="F106" s="22" t="s">
        <v>137</v>
      </c>
      <c r="G106" s="23">
        <f>SUM(G107:G113)</f>
        <v>87395197</v>
      </c>
      <c r="H106" s="24">
        <f>SUM(H107:H113)</f>
        <v>97400000</v>
      </c>
      <c r="I106" s="24">
        <f>SUM(I107:I113)</f>
        <v>140200000</v>
      </c>
      <c r="J106" s="25">
        <f t="shared" si="3"/>
        <v>143.94250513347023</v>
      </c>
      <c r="K106" s="23">
        <f>SUM(K107:K113)</f>
        <v>67000000</v>
      </c>
    </row>
    <row r="107" spans="1:11" ht="12.75">
      <c r="A107" s="51" t="s">
        <v>990</v>
      </c>
      <c r="B107" s="50" t="s">
        <v>7</v>
      </c>
      <c r="C107" s="1" t="s">
        <v>138</v>
      </c>
      <c r="D107" s="44">
        <v>321</v>
      </c>
      <c r="E107" s="32">
        <v>4027</v>
      </c>
      <c r="F107" s="1" t="s">
        <v>139</v>
      </c>
      <c r="G107" s="30">
        <v>11130648</v>
      </c>
      <c r="H107" s="29">
        <v>13000000</v>
      </c>
      <c r="I107" s="28">
        <v>33000000</v>
      </c>
      <c r="J107" s="4">
        <f t="shared" si="3"/>
        <v>253.84615384615384</v>
      </c>
      <c r="K107" s="30"/>
    </row>
    <row r="108" spans="1:11" ht="12.75">
      <c r="A108" s="51" t="s">
        <v>991</v>
      </c>
      <c r="B108" s="50" t="s">
        <v>7</v>
      </c>
      <c r="C108" s="1" t="s">
        <v>140</v>
      </c>
      <c r="D108" s="44">
        <v>322</v>
      </c>
      <c r="E108" s="32">
        <v>4090</v>
      </c>
      <c r="F108" s="1" t="s">
        <v>141</v>
      </c>
      <c r="G108" s="30">
        <v>0</v>
      </c>
      <c r="H108" s="29">
        <v>15000000</v>
      </c>
      <c r="I108" s="28">
        <v>15000000</v>
      </c>
      <c r="J108" s="4">
        <f t="shared" si="3"/>
        <v>100</v>
      </c>
      <c r="K108" s="30">
        <v>5000000</v>
      </c>
    </row>
    <row r="109" spans="1:11" ht="12.75">
      <c r="A109" s="51" t="s">
        <v>992</v>
      </c>
      <c r="B109" s="50" t="s">
        <v>7</v>
      </c>
      <c r="C109" s="1" t="s">
        <v>142</v>
      </c>
      <c r="D109" s="44">
        <v>323</v>
      </c>
      <c r="E109" s="32">
        <v>403305</v>
      </c>
      <c r="F109" s="1" t="s">
        <v>143</v>
      </c>
      <c r="G109" s="30">
        <v>10848304</v>
      </c>
      <c r="H109" s="29">
        <v>12000000</v>
      </c>
      <c r="I109" s="28">
        <v>21000000</v>
      </c>
      <c r="J109" s="4">
        <f t="shared" si="3"/>
        <v>175</v>
      </c>
      <c r="K109" s="30">
        <v>22000000</v>
      </c>
    </row>
    <row r="110" spans="1:11" ht="12.75">
      <c r="A110" s="51" t="s">
        <v>993</v>
      </c>
      <c r="B110" s="50" t="s">
        <v>7</v>
      </c>
      <c r="C110" s="1" t="s">
        <v>144</v>
      </c>
      <c r="D110" s="44">
        <v>324</v>
      </c>
      <c r="E110" s="32">
        <v>413003</v>
      </c>
      <c r="F110" s="1" t="s">
        <v>145</v>
      </c>
      <c r="G110" s="30">
        <v>40000000</v>
      </c>
      <c r="H110" s="29">
        <v>40000000</v>
      </c>
      <c r="I110" s="28">
        <v>66200000</v>
      </c>
      <c r="J110" s="4">
        <f t="shared" si="3"/>
        <v>165.5</v>
      </c>
      <c r="K110" s="30">
        <v>40000000</v>
      </c>
    </row>
    <row r="111" spans="1:11" ht="12.75">
      <c r="A111" s="51"/>
      <c r="B111" s="50"/>
      <c r="C111" s="1"/>
      <c r="D111" s="44"/>
      <c r="E111" s="32">
        <v>413003</v>
      </c>
      <c r="F111" s="1" t="s">
        <v>931</v>
      </c>
      <c r="G111" s="30">
        <v>25416245</v>
      </c>
      <c r="H111" s="29"/>
      <c r="I111" s="28"/>
      <c r="J111" s="4"/>
      <c r="K111" s="30"/>
    </row>
    <row r="112" spans="1:11" ht="12.75">
      <c r="A112" s="51" t="s">
        <v>994</v>
      </c>
      <c r="B112" s="50">
        <v>1090</v>
      </c>
      <c r="C112" s="1" t="s">
        <v>146</v>
      </c>
      <c r="D112" s="44">
        <v>325</v>
      </c>
      <c r="E112" s="32">
        <v>4091</v>
      </c>
      <c r="F112" s="1" t="s">
        <v>147</v>
      </c>
      <c r="G112" s="30">
        <v>0</v>
      </c>
      <c r="H112" s="29">
        <v>15000000</v>
      </c>
      <c r="I112" s="28">
        <v>5000000</v>
      </c>
      <c r="J112" s="4">
        <f t="shared" si="3"/>
        <v>33.33333333333333</v>
      </c>
      <c r="K112" s="30"/>
    </row>
    <row r="113" spans="1:11" ht="12.75">
      <c r="A113" s="51" t="s">
        <v>983</v>
      </c>
      <c r="B113" s="50" t="s">
        <v>7</v>
      </c>
      <c r="C113" s="1" t="s">
        <v>148</v>
      </c>
      <c r="D113" s="44">
        <v>326</v>
      </c>
      <c r="E113" s="32">
        <v>4029</v>
      </c>
      <c r="F113" s="1" t="s">
        <v>149</v>
      </c>
      <c r="G113" s="30">
        <v>0</v>
      </c>
      <c r="H113" s="29">
        <v>2400000</v>
      </c>
      <c r="I113" s="28"/>
      <c r="J113" s="4"/>
      <c r="K113" s="30"/>
    </row>
    <row r="114" spans="1:11" ht="12.75">
      <c r="A114" s="51"/>
      <c r="B114" s="50"/>
      <c r="C114" s="1"/>
      <c r="D114" s="44"/>
      <c r="E114" s="32"/>
      <c r="F114" s="1"/>
      <c r="G114" s="30"/>
      <c r="H114" s="5"/>
      <c r="I114" s="24"/>
      <c r="J114" s="4"/>
      <c r="K114" s="30"/>
    </row>
    <row r="115" spans="1:11" ht="12.75">
      <c r="A115" s="51"/>
      <c r="B115" s="50"/>
      <c r="C115" s="1"/>
      <c r="D115" s="44"/>
      <c r="E115" s="32"/>
      <c r="F115" s="1"/>
      <c r="G115" s="30"/>
      <c r="H115" s="5"/>
      <c r="I115" s="24"/>
      <c r="J115" s="4"/>
      <c r="K115" s="30"/>
    </row>
    <row r="116" spans="1:11" ht="12.75">
      <c r="A116" s="51"/>
      <c r="B116" s="50"/>
      <c r="C116" s="22">
        <v>4003</v>
      </c>
      <c r="D116" s="53">
        <v>4003</v>
      </c>
      <c r="E116" s="32"/>
      <c r="F116" s="22" t="s">
        <v>150</v>
      </c>
      <c r="G116" s="23">
        <f>+G117+G135</f>
        <v>53596989</v>
      </c>
      <c r="H116" s="24">
        <f>+H117+H135</f>
        <v>64280495</v>
      </c>
      <c r="I116" s="24">
        <f>+I117+I135</f>
        <v>66549027</v>
      </c>
      <c r="J116" s="25">
        <f t="shared" si="3"/>
        <v>103.5291140804065</v>
      </c>
      <c r="K116" s="23">
        <f>+K117+K135</f>
        <v>57247157.760000005</v>
      </c>
    </row>
    <row r="117" spans="1:11" ht="12.75">
      <c r="A117" s="51"/>
      <c r="B117" s="50"/>
      <c r="C117" s="1"/>
      <c r="D117" s="53"/>
      <c r="E117" s="32"/>
      <c r="F117" s="22" t="s">
        <v>151</v>
      </c>
      <c r="G117" s="23">
        <f>+G119+G120+G121+G122+G123+G124+G126+G127+G128+G129</f>
        <v>14450353</v>
      </c>
      <c r="H117" s="24">
        <f>+H119+H120+H121+H122+H123+H124+H126+H127+H128+H129+H130</f>
        <v>21210162</v>
      </c>
      <c r="I117" s="24">
        <f>+I119+I120+I121+I122+I123+I124+I126+I127+I128+I129+I130+I133</f>
        <v>22870162</v>
      </c>
      <c r="J117" s="25">
        <f t="shared" si="3"/>
        <v>107.82643715781144</v>
      </c>
      <c r="K117" s="23">
        <f>+K119+K120+K121+K122+K123+K124+K126+K127+K128+K129+K130</f>
        <v>12520000</v>
      </c>
    </row>
    <row r="118" spans="1:11" ht="12.75">
      <c r="A118" s="51"/>
      <c r="B118" s="50"/>
      <c r="C118" s="1" t="s">
        <v>152</v>
      </c>
      <c r="D118" s="44">
        <v>411</v>
      </c>
      <c r="E118" s="26"/>
      <c r="F118" s="22" t="s">
        <v>153</v>
      </c>
      <c r="G118" s="23">
        <f>SUM(G119:G124)</f>
        <v>5776434</v>
      </c>
      <c r="H118" s="23">
        <f>SUM(H119:H124)</f>
        <v>6250000</v>
      </c>
      <c r="I118" s="23">
        <f>SUM(I119:I124)</f>
        <v>5500000</v>
      </c>
      <c r="J118" s="25">
        <f t="shared" si="3"/>
        <v>88</v>
      </c>
      <c r="K118" s="23">
        <f>SUM(K119:K124)</f>
        <v>6400000</v>
      </c>
    </row>
    <row r="119" spans="1:11" ht="12.75">
      <c r="A119" s="51" t="s">
        <v>995</v>
      </c>
      <c r="B119" s="50" t="s">
        <v>154</v>
      </c>
      <c r="C119" s="1" t="s">
        <v>155</v>
      </c>
      <c r="D119" s="44">
        <v>4111</v>
      </c>
      <c r="E119" s="32">
        <v>4102</v>
      </c>
      <c r="F119" s="1" t="s">
        <v>156</v>
      </c>
      <c r="G119" s="30">
        <v>2407114</v>
      </c>
      <c r="H119" s="29">
        <v>1700000</v>
      </c>
      <c r="I119" s="29">
        <v>1700000</v>
      </c>
      <c r="J119" s="4">
        <f t="shared" si="3"/>
        <v>100</v>
      </c>
      <c r="K119" s="30">
        <v>1996800</v>
      </c>
    </row>
    <row r="120" spans="1:11" ht="12.75">
      <c r="A120" s="51"/>
      <c r="B120" s="50" t="s">
        <v>154</v>
      </c>
      <c r="C120" s="1"/>
      <c r="D120" s="44">
        <v>4116</v>
      </c>
      <c r="E120" s="32">
        <v>4102</v>
      </c>
      <c r="F120" s="1" t="s">
        <v>157</v>
      </c>
      <c r="G120" s="30"/>
      <c r="H120" s="29"/>
      <c r="I120" s="29">
        <v>100000</v>
      </c>
      <c r="J120" s="4"/>
      <c r="K120" s="30">
        <v>102400</v>
      </c>
    </row>
    <row r="121" spans="1:11" ht="12.75">
      <c r="A121" s="51" t="s">
        <v>996</v>
      </c>
      <c r="B121" s="50" t="s">
        <v>154</v>
      </c>
      <c r="C121" s="1" t="s">
        <v>158</v>
      </c>
      <c r="D121" s="44">
        <v>4112</v>
      </c>
      <c r="E121" s="32">
        <v>4102</v>
      </c>
      <c r="F121" s="1" t="s">
        <v>159</v>
      </c>
      <c r="G121" s="30">
        <v>1434809</v>
      </c>
      <c r="H121" s="29">
        <v>2556441</v>
      </c>
      <c r="I121" s="29">
        <v>1700000</v>
      </c>
      <c r="J121" s="4">
        <f t="shared" si="3"/>
        <v>66.49869877693246</v>
      </c>
      <c r="K121" s="30">
        <v>2048000</v>
      </c>
    </row>
    <row r="122" spans="1:11" ht="12.75">
      <c r="A122" s="51" t="s">
        <v>995</v>
      </c>
      <c r="B122" s="50" t="s">
        <v>154</v>
      </c>
      <c r="C122" s="1" t="s">
        <v>160</v>
      </c>
      <c r="D122" s="44">
        <v>4113</v>
      </c>
      <c r="E122" s="32">
        <v>4102</v>
      </c>
      <c r="F122" s="1" t="s">
        <v>161</v>
      </c>
      <c r="G122" s="30">
        <v>1316896</v>
      </c>
      <c r="H122" s="29">
        <v>1200000</v>
      </c>
      <c r="I122" s="29">
        <v>1200000</v>
      </c>
      <c r="J122" s="4">
        <f t="shared" si="3"/>
        <v>100</v>
      </c>
      <c r="K122" s="30">
        <v>1228800</v>
      </c>
    </row>
    <row r="123" spans="1:11" ht="12.75">
      <c r="A123" s="51" t="s">
        <v>995</v>
      </c>
      <c r="B123" s="50" t="s">
        <v>154</v>
      </c>
      <c r="C123" s="1" t="s">
        <v>162</v>
      </c>
      <c r="D123" s="44">
        <v>4114</v>
      </c>
      <c r="E123" s="32">
        <v>4102</v>
      </c>
      <c r="F123" s="1" t="s">
        <v>163</v>
      </c>
      <c r="G123" s="30">
        <v>0</v>
      </c>
      <c r="H123" s="29">
        <v>176544</v>
      </c>
      <c r="I123" s="29">
        <v>200000</v>
      </c>
      <c r="J123" s="4">
        <f t="shared" si="3"/>
        <v>113.28620627152436</v>
      </c>
      <c r="K123" s="30">
        <v>358400</v>
      </c>
    </row>
    <row r="124" spans="1:11" ht="12.75">
      <c r="A124" s="51" t="s">
        <v>995</v>
      </c>
      <c r="B124" s="50" t="s">
        <v>154</v>
      </c>
      <c r="C124" s="1" t="s">
        <v>164</v>
      </c>
      <c r="D124" s="44">
        <v>4115</v>
      </c>
      <c r="E124" s="32">
        <v>4102</v>
      </c>
      <c r="F124" s="1" t="s">
        <v>165</v>
      </c>
      <c r="G124" s="30">
        <v>617615</v>
      </c>
      <c r="H124" s="29">
        <v>617015</v>
      </c>
      <c r="I124" s="29">
        <v>600000</v>
      </c>
      <c r="J124" s="4">
        <f t="shared" si="3"/>
        <v>97.24236849995543</v>
      </c>
      <c r="K124" s="30">
        <v>665600</v>
      </c>
    </row>
    <row r="125" spans="1:11" ht="12.75">
      <c r="A125" s="51" t="s">
        <v>995</v>
      </c>
      <c r="B125" s="50"/>
      <c r="C125" s="1" t="s">
        <v>166</v>
      </c>
      <c r="D125" s="44">
        <v>412</v>
      </c>
      <c r="E125" s="32">
        <v>4120</v>
      </c>
      <c r="F125" s="22" t="s">
        <v>167</v>
      </c>
      <c r="G125" s="23">
        <f>SUM(G126)</f>
        <v>1277397</v>
      </c>
      <c r="H125" s="24">
        <v>1200000</v>
      </c>
      <c r="I125" s="24">
        <v>1000000</v>
      </c>
      <c r="J125" s="25">
        <f t="shared" si="3"/>
        <v>83.33333333333334</v>
      </c>
      <c r="K125" s="23">
        <v>1228800</v>
      </c>
    </row>
    <row r="126" spans="1:11" ht="12.75">
      <c r="A126" s="51" t="s">
        <v>995</v>
      </c>
      <c r="B126" s="50" t="s">
        <v>154</v>
      </c>
      <c r="C126" s="1" t="s">
        <v>168</v>
      </c>
      <c r="D126" s="44">
        <v>4121</v>
      </c>
      <c r="E126" s="34" t="s">
        <v>1078</v>
      </c>
      <c r="F126" s="1" t="s">
        <v>169</v>
      </c>
      <c r="G126" s="30">
        <v>1277397</v>
      </c>
      <c r="H126" s="29">
        <v>1200000</v>
      </c>
      <c r="I126" s="29">
        <v>1000000</v>
      </c>
      <c r="J126" s="4">
        <f t="shared" si="3"/>
        <v>83.33333333333334</v>
      </c>
      <c r="K126" s="30">
        <v>1228800</v>
      </c>
    </row>
    <row r="127" spans="1:11" ht="12.75">
      <c r="A127" s="51" t="s">
        <v>995</v>
      </c>
      <c r="B127" s="50" t="s">
        <v>154</v>
      </c>
      <c r="C127" s="1" t="s">
        <v>170</v>
      </c>
      <c r="D127" s="44">
        <v>413</v>
      </c>
      <c r="E127" s="32" t="s">
        <v>171</v>
      </c>
      <c r="F127" s="22" t="s">
        <v>172</v>
      </c>
      <c r="G127" s="23">
        <v>1796554</v>
      </c>
      <c r="H127" s="24">
        <v>2800000</v>
      </c>
      <c r="I127" s="24">
        <v>2800000</v>
      </c>
      <c r="J127" s="25">
        <f t="shared" si="3"/>
        <v>100</v>
      </c>
      <c r="K127" s="23">
        <v>2867200</v>
      </c>
    </row>
    <row r="128" spans="1:11" ht="12.75">
      <c r="A128" s="51" t="s">
        <v>995</v>
      </c>
      <c r="B128" s="50" t="s">
        <v>154</v>
      </c>
      <c r="C128" s="1" t="s">
        <v>173</v>
      </c>
      <c r="D128" s="44">
        <v>414</v>
      </c>
      <c r="E128" s="32">
        <v>4120</v>
      </c>
      <c r="F128" s="22" t="s">
        <v>174</v>
      </c>
      <c r="G128" s="23">
        <v>4599968</v>
      </c>
      <c r="H128" s="24">
        <v>190000</v>
      </c>
      <c r="I128" s="24">
        <v>1000000</v>
      </c>
      <c r="J128" s="25">
        <f t="shared" si="3"/>
        <v>526.3157894736843</v>
      </c>
      <c r="K128" s="23">
        <v>1024000</v>
      </c>
    </row>
    <row r="129" spans="1:11" ht="12.75">
      <c r="A129" s="51" t="s">
        <v>996</v>
      </c>
      <c r="B129" s="50" t="s">
        <v>154</v>
      </c>
      <c r="C129" s="1" t="s">
        <v>175</v>
      </c>
      <c r="D129" s="44">
        <v>415</v>
      </c>
      <c r="E129" s="32">
        <v>4120</v>
      </c>
      <c r="F129" s="22" t="s">
        <v>176</v>
      </c>
      <c r="G129" s="23">
        <v>1000000</v>
      </c>
      <c r="H129" s="24">
        <v>1000000</v>
      </c>
      <c r="I129" s="24">
        <v>1000000</v>
      </c>
      <c r="J129" s="25">
        <f t="shared" si="3"/>
        <v>100</v>
      </c>
      <c r="K129" s="23">
        <v>1000000</v>
      </c>
    </row>
    <row r="130" spans="1:11" ht="12.75">
      <c r="A130" s="51" t="s">
        <v>995</v>
      </c>
      <c r="B130" s="50"/>
      <c r="C130" s="1" t="s">
        <v>177</v>
      </c>
      <c r="D130" s="44">
        <v>416</v>
      </c>
      <c r="E130" s="32">
        <v>4204</v>
      </c>
      <c r="F130" s="22" t="s">
        <v>178</v>
      </c>
      <c r="G130" s="23"/>
      <c r="H130" s="24">
        <v>9770162</v>
      </c>
      <c r="I130" s="24">
        <v>9770162</v>
      </c>
      <c r="J130" s="25">
        <f t="shared" si="3"/>
        <v>100</v>
      </c>
      <c r="K130" s="23"/>
    </row>
    <row r="131" spans="1:11" ht="12.75">
      <c r="A131" s="51"/>
      <c r="B131" s="50"/>
      <c r="C131" s="1" t="s">
        <v>179</v>
      </c>
      <c r="D131" s="44">
        <v>4161</v>
      </c>
      <c r="E131" s="32"/>
      <c r="F131" s="1" t="s">
        <v>180</v>
      </c>
      <c r="G131" s="30"/>
      <c r="H131" s="29">
        <v>8770162</v>
      </c>
      <c r="I131" s="29">
        <v>8770162</v>
      </c>
      <c r="J131" s="4">
        <f t="shared" si="3"/>
        <v>100</v>
      </c>
      <c r="K131" s="30"/>
    </row>
    <row r="132" spans="1:11" ht="12.75">
      <c r="A132" s="51"/>
      <c r="B132" s="50"/>
      <c r="C132" s="1" t="s">
        <v>181</v>
      </c>
      <c r="D132" s="44">
        <v>4162</v>
      </c>
      <c r="E132" s="32"/>
      <c r="F132" s="1" t="s">
        <v>182</v>
      </c>
      <c r="G132" s="30"/>
      <c r="H132" s="29">
        <v>1000000</v>
      </c>
      <c r="I132" s="29">
        <v>1000000</v>
      </c>
      <c r="J132" s="4">
        <f t="shared" si="3"/>
        <v>100</v>
      </c>
      <c r="K132" s="30"/>
    </row>
    <row r="133" spans="1:11" ht="12.75">
      <c r="A133" s="51"/>
      <c r="B133" s="50"/>
      <c r="C133" s="1"/>
      <c r="D133" s="44">
        <v>417</v>
      </c>
      <c r="E133" s="32">
        <v>4130</v>
      </c>
      <c r="F133" s="22" t="s">
        <v>1072</v>
      </c>
      <c r="G133" s="30"/>
      <c r="H133" s="29"/>
      <c r="I133" s="24">
        <v>1800000</v>
      </c>
      <c r="J133" s="4"/>
      <c r="K133" s="30"/>
    </row>
    <row r="134" spans="1:11" ht="12.75">
      <c r="A134" s="51"/>
      <c r="B134" s="50"/>
      <c r="C134" s="1"/>
      <c r="D134" s="44"/>
      <c r="E134" s="35"/>
      <c r="F134" s="1"/>
      <c r="G134" s="30"/>
      <c r="H134" s="5"/>
      <c r="I134" s="29"/>
      <c r="J134" s="4"/>
      <c r="K134" s="30"/>
    </row>
    <row r="135" spans="1:11" ht="12.75">
      <c r="A135" s="51"/>
      <c r="B135" s="50"/>
      <c r="C135" s="1"/>
      <c r="D135" s="53"/>
      <c r="E135" s="21"/>
      <c r="F135" s="22" t="s">
        <v>183</v>
      </c>
      <c r="G135" s="23">
        <f>G136+G151+G152+G153+G154+G155+G156+G157</f>
        <v>39146636</v>
      </c>
      <c r="H135" s="24">
        <f>H136+H151+H152+H153+H154+H155+H156</f>
        <v>43070333</v>
      </c>
      <c r="I135" s="24">
        <f>I136+I151+I152+I153+I154+I155+I156</f>
        <v>43678865</v>
      </c>
      <c r="J135" s="25">
        <f>I135/H135*100</f>
        <v>101.41287971931862</v>
      </c>
      <c r="K135" s="23">
        <f>K136+K151+K152+K153+K154+K155+K156</f>
        <v>44727157.760000005</v>
      </c>
    </row>
    <row r="136" spans="1:11" ht="12.75">
      <c r="A136" s="51"/>
      <c r="B136" s="50"/>
      <c r="C136" s="1" t="s">
        <v>184</v>
      </c>
      <c r="D136" s="44">
        <v>421</v>
      </c>
      <c r="E136" s="32"/>
      <c r="F136" s="22" t="s">
        <v>185</v>
      </c>
      <c r="G136" s="23">
        <f>SUM(G137+G144)</f>
        <v>29458039</v>
      </c>
      <c r="H136" s="24">
        <f>SUM(H137+H144)</f>
        <v>34000333</v>
      </c>
      <c r="I136" s="24">
        <f>SUM(I137+I144)</f>
        <v>34728865</v>
      </c>
      <c r="J136" s="25">
        <f>I136/H136*100</f>
        <v>102.14272019041697</v>
      </c>
      <c r="K136" s="23">
        <f>SUM(K137+K144)</f>
        <v>35562357.760000005</v>
      </c>
    </row>
    <row r="137" spans="1:11" ht="12.75">
      <c r="A137" s="51"/>
      <c r="B137" s="50"/>
      <c r="C137" s="1"/>
      <c r="D137" s="44"/>
      <c r="E137" s="32"/>
      <c r="F137" s="22" t="s">
        <v>186</v>
      </c>
      <c r="G137" s="23">
        <f>SUM(G138:G143)</f>
        <v>10834591</v>
      </c>
      <c r="H137" s="24">
        <f>SUM(H138:H142)</f>
        <v>10500000</v>
      </c>
      <c r="I137" s="24">
        <f>SUM(I138:I142)</f>
        <v>8000000</v>
      </c>
      <c r="J137" s="25">
        <f>I137/H137*100</f>
        <v>76.19047619047619</v>
      </c>
      <c r="K137" s="23">
        <f>SUM(K138:K142)</f>
        <v>8192000</v>
      </c>
    </row>
    <row r="138" spans="1:11" ht="12.75">
      <c r="A138" s="51" t="s">
        <v>997</v>
      </c>
      <c r="B138" s="50"/>
      <c r="C138" s="1" t="s">
        <v>187</v>
      </c>
      <c r="D138" s="44">
        <v>4211</v>
      </c>
      <c r="E138" s="32">
        <v>4120</v>
      </c>
      <c r="F138" s="1" t="s">
        <v>188</v>
      </c>
      <c r="G138" s="30">
        <v>5999999</v>
      </c>
      <c r="H138" s="30">
        <v>6000000</v>
      </c>
      <c r="I138" s="29">
        <v>4800000</v>
      </c>
      <c r="J138" s="4">
        <f aca="true" t="shared" si="5" ref="J138:J199">I138/H138*100</f>
        <v>80</v>
      </c>
      <c r="K138" s="30">
        <f>I138*1.024</f>
        <v>4915200</v>
      </c>
    </row>
    <row r="139" spans="1:11" ht="12.75">
      <c r="A139" s="51" t="s">
        <v>997</v>
      </c>
      <c r="B139" s="50"/>
      <c r="C139" s="1" t="s">
        <v>189</v>
      </c>
      <c r="D139" s="44">
        <v>4212</v>
      </c>
      <c r="E139" s="32">
        <v>4120</v>
      </c>
      <c r="F139" s="1" t="s">
        <v>190</v>
      </c>
      <c r="G139" s="30">
        <v>1500000</v>
      </c>
      <c r="H139" s="30">
        <v>1500000</v>
      </c>
      <c r="I139" s="29">
        <v>1200000</v>
      </c>
      <c r="J139" s="4">
        <f t="shared" si="5"/>
        <v>80</v>
      </c>
      <c r="K139" s="30">
        <f aca="true" t="shared" si="6" ref="K139:K156">I139*1.024</f>
        <v>1228800</v>
      </c>
    </row>
    <row r="140" spans="1:11" ht="12.75">
      <c r="A140" s="51" t="s">
        <v>997</v>
      </c>
      <c r="B140" s="50"/>
      <c r="C140" s="1" t="s">
        <v>191</v>
      </c>
      <c r="D140" s="44">
        <v>4213</v>
      </c>
      <c r="E140" s="32">
        <v>4120</v>
      </c>
      <c r="F140" s="1" t="s">
        <v>192</v>
      </c>
      <c r="G140" s="30">
        <v>1000000</v>
      </c>
      <c r="H140" s="30">
        <v>1000000</v>
      </c>
      <c r="I140" s="29">
        <v>800000</v>
      </c>
      <c r="J140" s="4">
        <f t="shared" si="5"/>
        <v>80</v>
      </c>
      <c r="K140" s="30">
        <f t="shared" si="6"/>
        <v>819200</v>
      </c>
    </row>
    <row r="141" spans="1:11" ht="12.75">
      <c r="A141" s="51" t="s">
        <v>997</v>
      </c>
      <c r="B141" s="50"/>
      <c r="C141" s="1" t="s">
        <v>193</v>
      </c>
      <c r="D141" s="44">
        <v>4214</v>
      </c>
      <c r="E141" s="32">
        <v>4120</v>
      </c>
      <c r="F141" s="1" t="s">
        <v>194</v>
      </c>
      <c r="G141" s="30">
        <v>1500000</v>
      </c>
      <c r="H141" s="30">
        <v>1500000</v>
      </c>
      <c r="I141" s="29">
        <v>1200000</v>
      </c>
      <c r="J141" s="4">
        <f t="shared" si="5"/>
        <v>80</v>
      </c>
      <c r="K141" s="30">
        <f t="shared" si="6"/>
        <v>1228800</v>
      </c>
    </row>
    <row r="142" spans="1:11" ht="12.75">
      <c r="A142" s="51" t="s">
        <v>997</v>
      </c>
      <c r="B142" s="50"/>
      <c r="C142" s="1" t="s">
        <v>195</v>
      </c>
      <c r="D142" s="44">
        <v>4215</v>
      </c>
      <c r="E142" s="32">
        <v>4120</v>
      </c>
      <c r="F142" s="1" t="s">
        <v>196</v>
      </c>
      <c r="G142" s="30">
        <v>410728</v>
      </c>
      <c r="H142" s="30">
        <v>500000</v>
      </c>
      <c r="I142" s="29"/>
      <c r="J142" s="4"/>
      <c r="K142" s="30"/>
    </row>
    <row r="143" spans="1:11" ht="12.75">
      <c r="A143" s="51" t="s">
        <v>997</v>
      </c>
      <c r="B143" s="50"/>
      <c r="C143" s="1"/>
      <c r="D143" s="44"/>
      <c r="E143" s="32"/>
      <c r="F143" s="1" t="s">
        <v>932</v>
      </c>
      <c r="G143" s="30">
        <v>423864</v>
      </c>
      <c r="H143" s="29"/>
      <c r="I143" s="29"/>
      <c r="J143" s="4"/>
      <c r="K143" s="30"/>
    </row>
    <row r="144" spans="1:11" ht="12.75">
      <c r="A144" s="51"/>
      <c r="B144" s="50"/>
      <c r="C144" s="1"/>
      <c r="D144" s="44"/>
      <c r="E144" s="32"/>
      <c r="F144" s="22" t="s">
        <v>50</v>
      </c>
      <c r="G144" s="23">
        <f>SUM(G145:G148)</f>
        <v>18623448</v>
      </c>
      <c r="H144" s="24">
        <f>SUM(H145:H148)</f>
        <v>23500333</v>
      </c>
      <c r="I144" s="24">
        <f>SUM(I145:I150)</f>
        <v>26728865</v>
      </c>
      <c r="J144" s="25">
        <f t="shared" si="5"/>
        <v>113.73823936877831</v>
      </c>
      <c r="K144" s="23">
        <f t="shared" si="6"/>
        <v>27370357.76</v>
      </c>
    </row>
    <row r="145" spans="1:11" ht="12.75">
      <c r="A145" s="51" t="s">
        <v>997</v>
      </c>
      <c r="B145" s="50" t="s">
        <v>197</v>
      </c>
      <c r="C145" s="1" t="s">
        <v>195</v>
      </c>
      <c r="D145" s="44">
        <v>4215</v>
      </c>
      <c r="E145" s="32">
        <v>4120</v>
      </c>
      <c r="F145" s="1" t="s">
        <v>198</v>
      </c>
      <c r="G145" s="30">
        <v>15521459</v>
      </c>
      <c r="H145" s="29">
        <v>16255000</v>
      </c>
      <c r="I145" s="29">
        <v>16628865</v>
      </c>
      <c r="J145" s="4">
        <f t="shared" si="5"/>
        <v>102.3</v>
      </c>
      <c r="K145" s="30">
        <f t="shared" si="6"/>
        <v>17027957.76</v>
      </c>
    </row>
    <row r="146" spans="1:11" ht="12.75">
      <c r="A146" s="51" t="s">
        <v>997</v>
      </c>
      <c r="B146" s="50" t="s">
        <v>197</v>
      </c>
      <c r="C146" s="1" t="s">
        <v>199</v>
      </c>
      <c r="D146" s="44">
        <v>4216</v>
      </c>
      <c r="E146" s="32">
        <v>4120</v>
      </c>
      <c r="F146" s="1" t="s">
        <v>200</v>
      </c>
      <c r="G146" s="30"/>
      <c r="H146" s="29">
        <v>45333</v>
      </c>
      <c r="I146" s="29"/>
      <c r="J146" s="4"/>
      <c r="K146" s="30">
        <f t="shared" si="6"/>
        <v>0</v>
      </c>
    </row>
    <row r="147" spans="1:11" ht="12.75">
      <c r="A147" s="51" t="s">
        <v>997</v>
      </c>
      <c r="B147" s="50" t="s">
        <v>197</v>
      </c>
      <c r="C147" s="1" t="s">
        <v>201</v>
      </c>
      <c r="D147" s="44">
        <v>4217</v>
      </c>
      <c r="E147" s="32">
        <v>4120</v>
      </c>
      <c r="F147" s="1" t="s">
        <v>202</v>
      </c>
      <c r="G147" s="30">
        <v>2101989</v>
      </c>
      <c r="H147" s="29">
        <v>4200000</v>
      </c>
      <c r="I147" s="29">
        <v>4200000</v>
      </c>
      <c r="J147" s="4">
        <f t="shared" si="5"/>
        <v>100</v>
      </c>
      <c r="K147" s="30">
        <f t="shared" si="6"/>
        <v>4300800</v>
      </c>
    </row>
    <row r="148" spans="1:11" ht="12.75">
      <c r="A148" s="51" t="s">
        <v>997</v>
      </c>
      <c r="B148" s="50" t="s">
        <v>197</v>
      </c>
      <c r="C148" s="1" t="s">
        <v>203</v>
      </c>
      <c r="D148" s="44">
        <v>4218</v>
      </c>
      <c r="E148" s="32">
        <v>4120</v>
      </c>
      <c r="F148" s="1" t="s">
        <v>1104</v>
      </c>
      <c r="G148" s="30">
        <v>1000000</v>
      </c>
      <c r="H148" s="29">
        <v>3000000</v>
      </c>
      <c r="I148" s="29">
        <v>2000000</v>
      </c>
      <c r="J148" s="4">
        <f t="shared" si="5"/>
        <v>66.66666666666666</v>
      </c>
      <c r="K148" s="30">
        <f t="shared" si="6"/>
        <v>2048000</v>
      </c>
    </row>
    <row r="149" spans="1:11" ht="12.75">
      <c r="A149" s="51" t="s">
        <v>997</v>
      </c>
      <c r="B149" s="50" t="s">
        <v>197</v>
      </c>
      <c r="C149" s="1"/>
      <c r="D149" s="44">
        <v>4219</v>
      </c>
      <c r="E149" s="32">
        <v>4120</v>
      </c>
      <c r="F149" s="1" t="s">
        <v>1048</v>
      </c>
      <c r="G149" s="30"/>
      <c r="H149" s="29"/>
      <c r="I149" s="29">
        <v>1000000</v>
      </c>
      <c r="J149" s="4"/>
      <c r="K149" s="30">
        <f t="shared" si="6"/>
        <v>1024000</v>
      </c>
    </row>
    <row r="150" spans="1:11" ht="12.75">
      <c r="A150" s="51" t="s">
        <v>997</v>
      </c>
      <c r="B150" s="50" t="s">
        <v>197</v>
      </c>
      <c r="C150" s="1"/>
      <c r="D150" s="44">
        <v>4220</v>
      </c>
      <c r="E150" s="32">
        <v>4120</v>
      </c>
      <c r="F150" s="1" t="s">
        <v>1049</v>
      </c>
      <c r="G150" s="30"/>
      <c r="H150" s="29"/>
      <c r="I150" s="29">
        <v>2900000</v>
      </c>
      <c r="J150" s="4"/>
      <c r="K150" s="30">
        <f t="shared" si="6"/>
        <v>2969600</v>
      </c>
    </row>
    <row r="151" spans="1:11" ht="12.75">
      <c r="A151" s="51" t="s">
        <v>997</v>
      </c>
      <c r="B151" s="50" t="s">
        <v>197</v>
      </c>
      <c r="C151" s="1" t="s">
        <v>204</v>
      </c>
      <c r="D151" s="44">
        <v>422</v>
      </c>
      <c r="E151" s="33">
        <v>4120</v>
      </c>
      <c r="F151" s="22" t="s">
        <v>205</v>
      </c>
      <c r="G151" s="23">
        <v>2574950</v>
      </c>
      <c r="H151" s="24">
        <v>2650000</v>
      </c>
      <c r="I151" s="24">
        <v>2650000</v>
      </c>
      <c r="J151" s="25">
        <f t="shared" si="5"/>
        <v>100</v>
      </c>
      <c r="K151" s="23">
        <f t="shared" si="6"/>
        <v>2713600</v>
      </c>
    </row>
    <row r="152" spans="1:11" ht="12.75">
      <c r="A152" s="51" t="s">
        <v>997</v>
      </c>
      <c r="B152" s="50" t="s">
        <v>197</v>
      </c>
      <c r="C152" s="1" t="s">
        <v>206</v>
      </c>
      <c r="D152" s="44">
        <v>423</v>
      </c>
      <c r="E152" s="33">
        <v>4120</v>
      </c>
      <c r="F152" s="22" t="s">
        <v>207</v>
      </c>
      <c r="G152" s="23">
        <v>914370</v>
      </c>
      <c r="H152" s="24">
        <v>870000</v>
      </c>
      <c r="I152" s="24">
        <v>1000000</v>
      </c>
      <c r="J152" s="25">
        <f t="shared" si="5"/>
        <v>114.94252873563218</v>
      </c>
      <c r="K152" s="23">
        <f t="shared" si="6"/>
        <v>1024000</v>
      </c>
    </row>
    <row r="153" spans="1:11" ht="12.75">
      <c r="A153" s="51" t="s">
        <v>997</v>
      </c>
      <c r="B153" s="50" t="s">
        <v>197</v>
      </c>
      <c r="C153" s="1" t="s">
        <v>208</v>
      </c>
      <c r="D153" s="44">
        <v>424</v>
      </c>
      <c r="E153" s="33">
        <v>4120</v>
      </c>
      <c r="F153" s="22" t="s">
        <v>209</v>
      </c>
      <c r="G153" s="23">
        <v>0</v>
      </c>
      <c r="H153" s="24">
        <v>250000</v>
      </c>
      <c r="I153" s="24">
        <v>250000</v>
      </c>
      <c r="J153" s="25">
        <f t="shared" si="5"/>
        <v>100</v>
      </c>
      <c r="K153" s="23">
        <f t="shared" si="6"/>
        <v>256000</v>
      </c>
    </row>
    <row r="154" spans="1:11" ht="12.75">
      <c r="A154" s="51" t="s">
        <v>997</v>
      </c>
      <c r="B154" s="50" t="s">
        <v>197</v>
      </c>
      <c r="C154" s="1" t="s">
        <v>210</v>
      </c>
      <c r="D154" s="44">
        <v>425</v>
      </c>
      <c r="E154" s="33">
        <v>4120</v>
      </c>
      <c r="F154" s="22" t="s">
        <v>211</v>
      </c>
      <c r="G154" s="23">
        <v>250000</v>
      </c>
      <c r="H154" s="24">
        <v>250000</v>
      </c>
      <c r="I154" s="24">
        <v>1000000</v>
      </c>
      <c r="J154" s="25">
        <f t="shared" si="5"/>
        <v>400</v>
      </c>
      <c r="K154" s="23">
        <f t="shared" si="6"/>
        <v>1024000</v>
      </c>
    </row>
    <row r="155" spans="1:11" ht="12.75">
      <c r="A155" s="51" t="s">
        <v>998</v>
      </c>
      <c r="B155" s="50" t="s">
        <v>197</v>
      </c>
      <c r="C155" s="1" t="s">
        <v>212</v>
      </c>
      <c r="D155" s="44">
        <v>426</v>
      </c>
      <c r="E155" s="33" t="s">
        <v>11</v>
      </c>
      <c r="F155" s="22" t="s">
        <v>213</v>
      </c>
      <c r="G155" s="23">
        <v>4149277</v>
      </c>
      <c r="H155" s="24">
        <v>4250000</v>
      </c>
      <c r="I155" s="24">
        <v>3250000</v>
      </c>
      <c r="J155" s="25">
        <f t="shared" si="5"/>
        <v>76.47058823529412</v>
      </c>
      <c r="K155" s="23">
        <f t="shared" si="6"/>
        <v>3328000</v>
      </c>
    </row>
    <row r="156" spans="1:11" ht="12.75">
      <c r="A156" s="51" t="s">
        <v>997</v>
      </c>
      <c r="B156" s="50" t="s">
        <v>197</v>
      </c>
      <c r="C156" s="1" t="s">
        <v>214</v>
      </c>
      <c r="D156" s="44">
        <v>427</v>
      </c>
      <c r="E156" s="33">
        <v>4029</v>
      </c>
      <c r="F156" s="22" t="s">
        <v>215</v>
      </c>
      <c r="G156" s="23">
        <v>800000</v>
      </c>
      <c r="H156" s="24">
        <v>800000</v>
      </c>
      <c r="I156" s="24">
        <v>800000</v>
      </c>
      <c r="J156" s="25">
        <f t="shared" si="5"/>
        <v>100</v>
      </c>
      <c r="K156" s="23">
        <f t="shared" si="6"/>
        <v>819200</v>
      </c>
    </row>
    <row r="157" spans="1:11" ht="12.75">
      <c r="A157" s="51" t="s">
        <v>997</v>
      </c>
      <c r="B157" s="50"/>
      <c r="C157" s="1"/>
      <c r="D157" s="44"/>
      <c r="E157" s="33"/>
      <c r="F157" s="22" t="s">
        <v>967</v>
      </c>
      <c r="G157" s="23">
        <v>1000000</v>
      </c>
      <c r="H157" s="24"/>
      <c r="I157" s="24"/>
      <c r="J157" s="4"/>
      <c r="K157" s="23"/>
    </row>
    <row r="158" spans="1:11" ht="12.75">
      <c r="A158" s="51"/>
      <c r="B158" s="50"/>
      <c r="C158" s="1"/>
      <c r="D158" s="44"/>
      <c r="E158" s="21"/>
      <c r="F158" s="1"/>
      <c r="G158" s="30"/>
      <c r="H158" s="5"/>
      <c r="I158" s="29"/>
      <c r="J158" s="4"/>
      <c r="K158" s="30"/>
    </row>
    <row r="159" spans="1:11" ht="12.75">
      <c r="A159" s="51"/>
      <c r="B159" s="50"/>
      <c r="C159" s="1"/>
      <c r="D159" s="44"/>
      <c r="E159" s="21"/>
      <c r="F159" s="22"/>
      <c r="G159" s="30"/>
      <c r="H159" s="5"/>
      <c r="I159" s="29"/>
      <c r="J159" s="4"/>
      <c r="K159" s="30"/>
    </row>
    <row r="160" spans="1:11" ht="12.75">
      <c r="A160" s="51"/>
      <c r="B160" s="32"/>
      <c r="C160" s="22">
        <v>4004</v>
      </c>
      <c r="D160" s="53">
        <v>4004</v>
      </c>
      <c r="E160" s="32"/>
      <c r="F160" s="22" t="s">
        <v>216</v>
      </c>
      <c r="G160" s="23">
        <f>+G161+G174+G202</f>
        <v>718782133</v>
      </c>
      <c r="H160" s="24">
        <f>+H161+H174+H202</f>
        <v>740686497</v>
      </c>
      <c r="I160" s="24">
        <f>+I161+I174+I202</f>
        <v>885478597</v>
      </c>
      <c r="J160" s="25">
        <f t="shared" si="5"/>
        <v>119.54836500819862</v>
      </c>
      <c r="K160" s="23">
        <f>+K161+K174+K202</f>
        <v>546778745</v>
      </c>
    </row>
    <row r="161" spans="1:11" ht="12.75">
      <c r="A161" s="51"/>
      <c r="B161" s="32"/>
      <c r="C161" s="1"/>
      <c r="D161" s="53"/>
      <c r="E161" s="32"/>
      <c r="F161" s="22" t="s">
        <v>217</v>
      </c>
      <c r="G161" s="23">
        <f>SUM(G162:G172)</f>
        <v>77390066</v>
      </c>
      <c r="H161" s="24">
        <f>SUM(H162:H172)</f>
        <v>87940394</v>
      </c>
      <c r="I161" s="24">
        <f>SUM(I162:I172)</f>
        <v>104181597</v>
      </c>
      <c r="J161" s="25">
        <f t="shared" si="5"/>
        <v>118.4684219176912</v>
      </c>
      <c r="K161" s="23">
        <f>SUM(K162:K172)</f>
        <v>109556265</v>
      </c>
    </row>
    <row r="162" spans="1:11" ht="12.75">
      <c r="A162" s="51" t="s">
        <v>983</v>
      </c>
      <c r="B162" s="50" t="s">
        <v>7</v>
      </c>
      <c r="C162" s="1" t="s">
        <v>218</v>
      </c>
      <c r="D162" s="44">
        <v>511</v>
      </c>
      <c r="E162" s="32">
        <v>400</v>
      </c>
      <c r="F162" s="1" t="s">
        <v>219</v>
      </c>
      <c r="G162" s="30">
        <v>55376290</v>
      </c>
      <c r="H162" s="29">
        <v>59452022</v>
      </c>
      <c r="I162" s="29">
        <v>74018859</v>
      </c>
      <c r="J162" s="4">
        <f t="shared" si="5"/>
        <v>124.5018361192156</v>
      </c>
      <c r="K162" s="30">
        <v>76931085</v>
      </c>
    </row>
    <row r="163" spans="1:11" ht="12.75">
      <c r="A163" s="51" t="s">
        <v>983</v>
      </c>
      <c r="B163" s="50" t="s">
        <v>7</v>
      </c>
      <c r="C163" s="1" t="s">
        <v>220</v>
      </c>
      <c r="D163" s="44">
        <v>512</v>
      </c>
      <c r="E163" s="32">
        <v>401</v>
      </c>
      <c r="F163" s="1" t="s">
        <v>221</v>
      </c>
      <c r="G163" s="30">
        <v>7929276</v>
      </c>
      <c r="H163" s="30">
        <v>10125614</v>
      </c>
      <c r="I163" s="29">
        <v>12225346</v>
      </c>
      <c r="J163" s="4">
        <f t="shared" si="5"/>
        <v>120.73683630444533</v>
      </c>
      <c r="K163" s="30">
        <v>12372050</v>
      </c>
    </row>
    <row r="164" spans="1:11" ht="12.75">
      <c r="A164" s="51" t="s">
        <v>983</v>
      </c>
      <c r="B164" s="50" t="s">
        <v>7</v>
      </c>
      <c r="C164" s="1" t="s">
        <v>222</v>
      </c>
      <c r="D164" s="44">
        <v>513</v>
      </c>
      <c r="E164" s="32">
        <v>4020</v>
      </c>
      <c r="F164" s="1" t="s">
        <v>223</v>
      </c>
      <c r="G164" s="30">
        <v>2375711</v>
      </c>
      <c r="H164" s="30">
        <v>2904600</v>
      </c>
      <c r="I164" s="29">
        <f>H164*1.2</f>
        <v>3485520</v>
      </c>
      <c r="J164" s="4">
        <f t="shared" si="5"/>
        <v>120</v>
      </c>
      <c r="K164" s="30">
        <v>3979032</v>
      </c>
    </row>
    <row r="165" spans="1:11" ht="12.75">
      <c r="A165" s="51" t="s">
        <v>983</v>
      </c>
      <c r="B165" s="50" t="s">
        <v>7</v>
      </c>
      <c r="C165" s="1" t="s">
        <v>224</v>
      </c>
      <c r="D165" s="44">
        <v>514</v>
      </c>
      <c r="E165" s="32">
        <v>4022</v>
      </c>
      <c r="F165" s="1" t="s">
        <v>225</v>
      </c>
      <c r="G165" s="30">
        <v>2258005</v>
      </c>
      <c r="H165" s="30">
        <v>2628672</v>
      </c>
      <c r="I165" s="29">
        <f>H165*1.2</f>
        <v>3154406.4</v>
      </c>
      <c r="J165" s="4">
        <f t="shared" si="5"/>
        <v>120</v>
      </c>
      <c r="K165" s="30">
        <v>3600954</v>
      </c>
    </row>
    <row r="166" spans="1:11" ht="12.75">
      <c r="A166" s="51" t="s">
        <v>983</v>
      </c>
      <c r="B166" s="50" t="s">
        <v>7</v>
      </c>
      <c r="C166" s="1" t="s">
        <v>226</v>
      </c>
      <c r="D166" s="44">
        <v>515</v>
      </c>
      <c r="E166" s="32">
        <v>4023</v>
      </c>
      <c r="F166" s="1" t="s">
        <v>227</v>
      </c>
      <c r="G166" s="30">
        <v>843372</v>
      </c>
      <c r="H166" s="30">
        <v>981978</v>
      </c>
      <c r="I166" s="29">
        <f>H166*1.2</f>
        <v>1178373.5999999999</v>
      </c>
      <c r="J166" s="4">
        <f t="shared" si="5"/>
        <v>120</v>
      </c>
      <c r="K166" s="30">
        <v>1345187</v>
      </c>
    </row>
    <row r="167" spans="1:11" ht="12.75">
      <c r="A167" s="51" t="s">
        <v>983</v>
      </c>
      <c r="B167" s="50" t="s">
        <v>7</v>
      </c>
      <c r="C167" s="1" t="s">
        <v>228</v>
      </c>
      <c r="D167" s="44">
        <v>516</v>
      </c>
      <c r="E167" s="32">
        <v>4024</v>
      </c>
      <c r="F167" s="1" t="s">
        <v>229</v>
      </c>
      <c r="G167" s="30">
        <v>495305</v>
      </c>
      <c r="H167" s="30">
        <v>721000</v>
      </c>
      <c r="I167" s="29">
        <v>737583</v>
      </c>
      <c r="J167" s="4">
        <f t="shared" si="5"/>
        <v>102.3</v>
      </c>
      <c r="K167" s="30">
        <v>755285</v>
      </c>
    </row>
    <row r="168" spans="1:11" ht="12.75">
      <c r="A168" s="51" t="s">
        <v>983</v>
      </c>
      <c r="B168" s="50" t="s">
        <v>7</v>
      </c>
      <c r="C168" s="1" t="s">
        <v>230</v>
      </c>
      <c r="D168" s="44">
        <v>517</v>
      </c>
      <c r="E168" s="32">
        <v>4025</v>
      </c>
      <c r="F168" s="1" t="s">
        <v>63</v>
      </c>
      <c r="G168" s="30">
        <v>590306</v>
      </c>
      <c r="H168" s="30">
        <v>783482</v>
      </c>
      <c r="I168" s="29">
        <v>919478</v>
      </c>
      <c r="J168" s="4">
        <f t="shared" si="5"/>
        <v>117.35789718206672</v>
      </c>
      <c r="K168" s="30">
        <v>941545</v>
      </c>
    </row>
    <row r="169" spans="1:11" ht="12.75">
      <c r="A169" s="51" t="s">
        <v>983</v>
      </c>
      <c r="B169" s="50" t="s">
        <v>7</v>
      </c>
      <c r="C169" s="1" t="s">
        <v>231</v>
      </c>
      <c r="D169" s="44">
        <v>518</v>
      </c>
      <c r="E169" s="32">
        <v>4028</v>
      </c>
      <c r="F169" s="1" t="s">
        <v>43</v>
      </c>
      <c r="G169" s="30">
        <v>3211397</v>
      </c>
      <c r="H169" s="30">
        <v>3916517</v>
      </c>
      <c r="I169" s="29">
        <v>4035461</v>
      </c>
      <c r="J169" s="4">
        <f t="shared" si="5"/>
        <v>103.03698413667041</v>
      </c>
      <c r="K169" s="30">
        <v>4083887</v>
      </c>
    </row>
    <row r="170" spans="1:11" ht="12.75">
      <c r="A170" s="51" t="s">
        <v>983</v>
      </c>
      <c r="B170" s="50" t="s">
        <v>7</v>
      </c>
      <c r="C170" s="1" t="s">
        <v>232</v>
      </c>
      <c r="D170" s="44">
        <v>519</v>
      </c>
      <c r="E170" s="32">
        <v>400</v>
      </c>
      <c r="F170" s="1" t="s">
        <v>44</v>
      </c>
      <c r="G170" s="30"/>
      <c r="H170" s="30">
        <v>159126</v>
      </c>
      <c r="I170" s="29">
        <v>797280</v>
      </c>
      <c r="J170" s="4">
        <f t="shared" si="5"/>
        <v>501.0369141435089</v>
      </c>
      <c r="K170" s="30">
        <v>806847</v>
      </c>
    </row>
    <row r="171" spans="1:11" ht="12.75">
      <c r="A171" s="51" t="s">
        <v>983</v>
      </c>
      <c r="B171" s="50" t="s">
        <v>7</v>
      </c>
      <c r="C171" s="1" t="s">
        <v>233</v>
      </c>
      <c r="D171" s="44">
        <v>5110</v>
      </c>
      <c r="E171" s="32">
        <v>4029</v>
      </c>
      <c r="F171" s="1" t="s">
        <v>66</v>
      </c>
      <c r="G171" s="30">
        <v>3666075</v>
      </c>
      <c r="H171" s="30">
        <v>4036452</v>
      </c>
      <c r="I171" s="29">
        <v>3129290</v>
      </c>
      <c r="J171" s="4">
        <f t="shared" si="5"/>
        <v>77.52575776944704</v>
      </c>
      <c r="K171" s="30">
        <v>4228393</v>
      </c>
    </row>
    <row r="172" spans="1:11" ht="12.75">
      <c r="A172" s="51" t="s">
        <v>983</v>
      </c>
      <c r="B172" s="50" t="s">
        <v>7</v>
      </c>
      <c r="C172" s="1" t="s">
        <v>234</v>
      </c>
      <c r="D172" s="44">
        <v>5111</v>
      </c>
      <c r="E172" s="32">
        <v>4202</v>
      </c>
      <c r="F172" s="1" t="s">
        <v>235</v>
      </c>
      <c r="G172" s="30">
        <v>644329</v>
      </c>
      <c r="H172" s="30">
        <v>2230931</v>
      </c>
      <c r="I172" s="29">
        <v>500000</v>
      </c>
      <c r="J172" s="4">
        <f t="shared" si="5"/>
        <v>22.41216783486356</v>
      </c>
      <c r="K172" s="30">
        <v>512000</v>
      </c>
    </row>
    <row r="173" spans="1:11" ht="12.75">
      <c r="A173" s="51"/>
      <c r="B173" s="50"/>
      <c r="C173" s="1"/>
      <c r="D173" s="44"/>
      <c r="E173" s="32"/>
      <c r="F173" s="1"/>
      <c r="G173" s="30"/>
      <c r="H173" s="29"/>
      <c r="I173" s="29"/>
      <c r="J173" s="4"/>
      <c r="K173" s="30"/>
    </row>
    <row r="174" spans="1:11" ht="12.75">
      <c r="A174" s="51"/>
      <c r="B174" s="50"/>
      <c r="C174" s="1"/>
      <c r="D174" s="53"/>
      <c r="E174" s="32"/>
      <c r="F174" s="22" t="s">
        <v>236</v>
      </c>
      <c r="G174" s="23">
        <f>SUM(G175+G191+G197+G200)</f>
        <v>619168470</v>
      </c>
      <c r="H174" s="23">
        <f>SUM(H175+H191+H197+H200)</f>
        <v>632930300</v>
      </c>
      <c r="I174" s="23">
        <f>SUM(I175+I191+I197+I200)</f>
        <v>690007000</v>
      </c>
      <c r="J174" s="25">
        <f t="shared" si="5"/>
        <v>109.01784920077297</v>
      </c>
      <c r="K174" s="23">
        <f>SUM(K175+K191+K197+K200)</f>
        <v>402780240</v>
      </c>
    </row>
    <row r="175" spans="1:11" ht="12.75">
      <c r="A175" s="51"/>
      <c r="B175" s="50"/>
      <c r="C175" s="1"/>
      <c r="D175" s="44"/>
      <c r="E175" s="32"/>
      <c r="F175" s="22" t="s">
        <v>237</v>
      </c>
      <c r="G175" s="23">
        <f>+G176+G179+G183+G184+G185</f>
        <v>0</v>
      </c>
      <c r="H175" s="23">
        <f>+H176+H179+H183+H184+H185</f>
        <v>603800300</v>
      </c>
      <c r="I175" s="23">
        <f>+I176+I179+I183+I184+I185</f>
        <v>660007000</v>
      </c>
      <c r="J175" s="25">
        <f t="shared" si="5"/>
        <v>109.30882280118112</v>
      </c>
      <c r="K175" s="23">
        <f>+K176+K179+K183+K184+K185</f>
        <v>371705040</v>
      </c>
    </row>
    <row r="176" spans="1:11" ht="12.75">
      <c r="A176" s="51"/>
      <c r="B176" s="50"/>
      <c r="C176" s="1" t="s">
        <v>238</v>
      </c>
      <c r="D176" s="44">
        <v>5211</v>
      </c>
      <c r="E176" s="36"/>
      <c r="F176" s="37" t="s">
        <v>239</v>
      </c>
      <c r="G176" s="38">
        <f>SUM(G177:G178)</f>
        <v>0</v>
      </c>
      <c r="H176" s="38">
        <f>SUM(H177:H178)</f>
        <v>12900000</v>
      </c>
      <c r="I176" s="38">
        <f>SUM(I177:I178)</f>
        <v>12500000</v>
      </c>
      <c r="J176" s="25">
        <f t="shared" si="5"/>
        <v>96.89922480620154</v>
      </c>
      <c r="K176" s="38">
        <f>SUM(K177:K178)</f>
        <v>12800000</v>
      </c>
    </row>
    <row r="177" spans="1:11" ht="12.75">
      <c r="A177" s="51" t="s">
        <v>999</v>
      </c>
      <c r="B177" s="50" t="s">
        <v>240</v>
      </c>
      <c r="C177" s="1" t="s">
        <v>241</v>
      </c>
      <c r="D177" s="44">
        <v>52111</v>
      </c>
      <c r="E177" s="32">
        <v>4027</v>
      </c>
      <c r="F177" s="1" t="s">
        <v>242</v>
      </c>
      <c r="G177" s="30">
        <v>0</v>
      </c>
      <c r="H177" s="29">
        <v>10800000</v>
      </c>
      <c r="I177" s="29">
        <v>10200000</v>
      </c>
      <c r="J177" s="4">
        <f t="shared" si="5"/>
        <v>94.44444444444444</v>
      </c>
      <c r="K177" s="30">
        <v>10444800</v>
      </c>
    </row>
    <row r="178" spans="1:11" ht="12.75">
      <c r="A178" s="51" t="s">
        <v>999</v>
      </c>
      <c r="B178" s="50" t="s">
        <v>240</v>
      </c>
      <c r="C178" s="1" t="s">
        <v>243</v>
      </c>
      <c r="D178" s="44">
        <v>52112</v>
      </c>
      <c r="E178" s="32">
        <v>4022</v>
      </c>
      <c r="F178" s="1" t="s">
        <v>244</v>
      </c>
      <c r="G178" s="30">
        <v>0</v>
      </c>
      <c r="H178" s="29">
        <v>2100000</v>
      </c>
      <c r="I178" s="29">
        <v>2300000</v>
      </c>
      <c r="J178" s="4">
        <f t="shared" si="5"/>
        <v>109.52380952380953</v>
      </c>
      <c r="K178" s="30">
        <v>2355200</v>
      </c>
    </row>
    <row r="179" spans="1:11" ht="12.75">
      <c r="A179" s="51"/>
      <c r="B179" s="50" t="s">
        <v>240</v>
      </c>
      <c r="C179" s="1" t="s">
        <v>245</v>
      </c>
      <c r="D179" s="44">
        <v>5212</v>
      </c>
      <c r="E179" s="36"/>
      <c r="F179" s="37" t="s">
        <v>246</v>
      </c>
      <c r="G179" s="38">
        <f>SUM(G180:G182)</f>
        <v>0</v>
      </c>
      <c r="H179" s="38">
        <f>SUM(H180:H182)</f>
        <v>26900000</v>
      </c>
      <c r="I179" s="38">
        <f>SUM(I180:I182)</f>
        <v>27450000</v>
      </c>
      <c r="J179" s="25">
        <f t="shared" si="5"/>
        <v>102.0446096654275</v>
      </c>
      <c r="K179" s="38">
        <f>SUM(K180:K182)</f>
        <v>28119040</v>
      </c>
    </row>
    <row r="180" spans="1:11" ht="12.75">
      <c r="A180" s="51" t="s">
        <v>999</v>
      </c>
      <c r="B180" s="50"/>
      <c r="C180" s="1" t="s">
        <v>247</v>
      </c>
      <c r="D180" s="44">
        <v>52121</v>
      </c>
      <c r="E180" s="32">
        <v>4027</v>
      </c>
      <c r="F180" s="1" t="s">
        <v>248</v>
      </c>
      <c r="G180" s="30">
        <v>0</v>
      </c>
      <c r="H180" s="29">
        <v>8300000</v>
      </c>
      <c r="I180" s="29">
        <v>8300000</v>
      </c>
      <c r="J180" s="4">
        <f t="shared" si="5"/>
        <v>100</v>
      </c>
      <c r="K180" s="30">
        <v>8499200</v>
      </c>
    </row>
    <row r="181" spans="1:11" ht="12.75">
      <c r="A181" s="51" t="s">
        <v>999</v>
      </c>
      <c r="B181" s="50"/>
      <c r="C181" s="1" t="s">
        <v>249</v>
      </c>
      <c r="D181" s="44">
        <v>52122</v>
      </c>
      <c r="E181" s="32">
        <v>4027</v>
      </c>
      <c r="F181" s="1" t="s">
        <v>250</v>
      </c>
      <c r="G181" s="30">
        <v>0</v>
      </c>
      <c r="H181" s="29">
        <v>8200000</v>
      </c>
      <c r="I181" s="29">
        <v>8200000</v>
      </c>
      <c r="J181" s="4">
        <f t="shared" si="5"/>
        <v>100</v>
      </c>
      <c r="K181" s="30">
        <v>8396800</v>
      </c>
    </row>
    <row r="182" spans="1:11" ht="12.75">
      <c r="A182" s="51" t="s">
        <v>999</v>
      </c>
      <c r="B182" s="50"/>
      <c r="C182" s="1" t="s">
        <v>251</v>
      </c>
      <c r="D182" s="44">
        <v>52123</v>
      </c>
      <c r="E182" s="32">
        <v>4022</v>
      </c>
      <c r="F182" s="1" t="s">
        <v>252</v>
      </c>
      <c r="G182" s="30">
        <v>0</v>
      </c>
      <c r="H182" s="29">
        <v>10400000</v>
      </c>
      <c r="I182" s="29">
        <v>10950000</v>
      </c>
      <c r="J182" s="4">
        <f t="shared" si="5"/>
        <v>105.28846153846155</v>
      </c>
      <c r="K182" s="30">
        <v>11223040</v>
      </c>
    </row>
    <row r="183" spans="1:11" ht="12.75">
      <c r="A183" s="51" t="s">
        <v>999</v>
      </c>
      <c r="B183" s="50" t="s">
        <v>240</v>
      </c>
      <c r="C183" s="1" t="s">
        <v>253</v>
      </c>
      <c r="D183" s="44">
        <v>5213</v>
      </c>
      <c r="E183" s="26">
        <v>4206</v>
      </c>
      <c r="F183" s="37" t="s">
        <v>254</v>
      </c>
      <c r="G183" s="23">
        <v>0</v>
      </c>
      <c r="H183" s="24">
        <v>33000000</v>
      </c>
      <c r="I183" s="24">
        <v>27000000</v>
      </c>
      <c r="J183" s="25">
        <f t="shared" si="5"/>
        <v>81.81818181818183</v>
      </c>
      <c r="K183" s="30">
        <v>15000000</v>
      </c>
    </row>
    <row r="184" spans="1:11" ht="12.75">
      <c r="A184" s="51" t="s">
        <v>999</v>
      </c>
      <c r="B184" s="50" t="s">
        <v>240</v>
      </c>
      <c r="C184" s="1" t="s">
        <v>255</v>
      </c>
      <c r="D184" s="44">
        <v>5214</v>
      </c>
      <c r="E184" s="26">
        <v>4208</v>
      </c>
      <c r="F184" s="37" t="s">
        <v>256</v>
      </c>
      <c r="G184" s="23">
        <v>0</v>
      </c>
      <c r="H184" s="24">
        <v>23000000</v>
      </c>
      <c r="I184" s="24">
        <v>22000000</v>
      </c>
      <c r="J184" s="25">
        <f t="shared" si="5"/>
        <v>95.65217391304348</v>
      </c>
      <c r="K184" s="30">
        <v>12000000</v>
      </c>
    </row>
    <row r="185" spans="1:11" ht="12.75">
      <c r="A185" s="51" t="s">
        <v>999</v>
      </c>
      <c r="B185" s="50"/>
      <c r="C185" s="1" t="s">
        <v>257</v>
      </c>
      <c r="D185" s="44">
        <v>5215</v>
      </c>
      <c r="E185" s="36"/>
      <c r="F185" s="37" t="s">
        <v>258</v>
      </c>
      <c r="G185" s="23">
        <f>SUM(G186:G190)</f>
        <v>0</v>
      </c>
      <c r="H185" s="23">
        <f>SUM(H186:H190)</f>
        <v>508000300</v>
      </c>
      <c r="I185" s="23">
        <f>SUM(I186:I190)</f>
        <v>571057000</v>
      </c>
      <c r="J185" s="25">
        <f t="shared" si="5"/>
        <v>112.41272889012073</v>
      </c>
      <c r="K185" s="23">
        <f>SUM(K186:K190)</f>
        <v>303786000</v>
      </c>
    </row>
    <row r="186" spans="1:11" ht="12.75">
      <c r="A186" s="51" t="s">
        <v>999</v>
      </c>
      <c r="B186" s="50" t="s">
        <v>240</v>
      </c>
      <c r="C186" s="1" t="s">
        <v>259</v>
      </c>
      <c r="D186" s="44">
        <v>52151</v>
      </c>
      <c r="E186" s="26">
        <v>4204</v>
      </c>
      <c r="F186" s="15" t="s">
        <v>1073</v>
      </c>
      <c r="G186" s="30">
        <v>0</v>
      </c>
      <c r="H186" s="29">
        <v>163581700</v>
      </c>
      <c r="I186" s="29">
        <v>550057000</v>
      </c>
      <c r="J186" s="4">
        <f t="shared" si="5"/>
        <v>336.2582733887715</v>
      </c>
      <c r="K186" s="30">
        <v>282786000</v>
      </c>
    </row>
    <row r="187" spans="1:11" ht="12.75">
      <c r="A187" s="51" t="s">
        <v>999</v>
      </c>
      <c r="B187" s="50" t="s">
        <v>240</v>
      </c>
      <c r="C187" s="1" t="s">
        <v>260</v>
      </c>
      <c r="D187" s="44">
        <v>52152</v>
      </c>
      <c r="E187" s="26">
        <v>4204</v>
      </c>
      <c r="F187" s="15" t="s">
        <v>261</v>
      </c>
      <c r="G187" s="30">
        <v>0</v>
      </c>
      <c r="H187" s="29">
        <v>323418600</v>
      </c>
      <c r="I187" s="29"/>
      <c r="J187" s="4"/>
      <c r="K187" s="30"/>
    </row>
    <row r="188" spans="1:11" ht="12.75">
      <c r="A188" s="51" t="s">
        <v>999</v>
      </c>
      <c r="B188" s="50" t="s">
        <v>240</v>
      </c>
      <c r="C188" s="1" t="s">
        <v>262</v>
      </c>
      <c r="D188" s="44">
        <v>52153</v>
      </c>
      <c r="E188" s="26">
        <v>4208</v>
      </c>
      <c r="F188" s="15" t="s">
        <v>263</v>
      </c>
      <c r="G188" s="30">
        <v>0</v>
      </c>
      <c r="H188" s="29">
        <v>20000000</v>
      </c>
      <c r="I188" s="29">
        <v>20000000</v>
      </c>
      <c r="J188" s="4">
        <f t="shared" si="5"/>
        <v>100</v>
      </c>
      <c r="K188" s="30">
        <v>20000000</v>
      </c>
    </row>
    <row r="189" spans="1:11" ht="12.75">
      <c r="A189" s="51" t="s">
        <v>999</v>
      </c>
      <c r="B189" s="50" t="s">
        <v>240</v>
      </c>
      <c r="C189" s="1" t="s">
        <v>264</v>
      </c>
      <c r="D189" s="44">
        <v>52154</v>
      </c>
      <c r="E189" s="26">
        <v>4020</v>
      </c>
      <c r="F189" s="15" t="s">
        <v>265</v>
      </c>
      <c r="G189" s="30">
        <v>0</v>
      </c>
      <c r="H189" s="29">
        <v>500000</v>
      </c>
      <c r="I189" s="29">
        <v>500000</v>
      </c>
      <c r="J189" s="4">
        <f t="shared" si="5"/>
        <v>100</v>
      </c>
      <c r="K189" s="30">
        <v>500000</v>
      </c>
    </row>
    <row r="190" spans="1:11" ht="12.75">
      <c r="A190" s="51" t="s">
        <v>999</v>
      </c>
      <c r="B190" s="50" t="s">
        <v>240</v>
      </c>
      <c r="C190" s="1" t="s">
        <v>266</v>
      </c>
      <c r="D190" s="44">
        <v>52155</v>
      </c>
      <c r="E190" s="26">
        <v>4029</v>
      </c>
      <c r="F190" s="15" t="s">
        <v>267</v>
      </c>
      <c r="G190" s="30">
        <v>0</v>
      </c>
      <c r="H190" s="29">
        <v>500000</v>
      </c>
      <c r="I190" s="29">
        <v>500000</v>
      </c>
      <c r="J190" s="4">
        <f t="shared" si="5"/>
        <v>100</v>
      </c>
      <c r="K190" s="30">
        <v>500000</v>
      </c>
    </row>
    <row r="191" spans="1:11" ht="12.75">
      <c r="A191" s="51"/>
      <c r="B191" s="50"/>
      <c r="C191" s="1" t="s">
        <v>268</v>
      </c>
      <c r="D191" s="44">
        <v>522</v>
      </c>
      <c r="E191" s="32"/>
      <c r="F191" s="22" t="s">
        <v>269</v>
      </c>
      <c r="G191" s="24">
        <f>SUM(G192:G196)</f>
        <v>10673388</v>
      </c>
      <c r="H191" s="24">
        <f>SUM(H192:H196)</f>
        <v>28100000</v>
      </c>
      <c r="I191" s="24">
        <f>SUM(I192:I196)</f>
        <v>28950000</v>
      </c>
      <c r="J191" s="25">
        <f t="shared" si="5"/>
        <v>103.02491103202847</v>
      </c>
      <c r="K191" s="23">
        <f>SUM(K192:K196)</f>
        <v>30012000</v>
      </c>
    </row>
    <row r="192" spans="1:11" ht="12.75">
      <c r="A192" s="51" t="s">
        <v>999</v>
      </c>
      <c r="B192" s="50" t="s">
        <v>240</v>
      </c>
      <c r="C192" s="1" t="s">
        <v>270</v>
      </c>
      <c r="D192" s="44">
        <v>5221</v>
      </c>
      <c r="E192" s="32" t="s">
        <v>96</v>
      </c>
      <c r="F192" s="1" t="s">
        <v>271</v>
      </c>
      <c r="G192" s="30">
        <v>9673388</v>
      </c>
      <c r="H192" s="29">
        <v>9000000</v>
      </c>
      <c r="I192" s="29">
        <v>7200000</v>
      </c>
      <c r="J192" s="4">
        <f t="shared" si="5"/>
        <v>80</v>
      </c>
      <c r="K192" s="30">
        <v>7300000</v>
      </c>
    </row>
    <row r="193" spans="1:11" ht="12.75">
      <c r="A193" s="51" t="s">
        <v>999</v>
      </c>
      <c r="B193" s="50" t="s">
        <v>240</v>
      </c>
      <c r="C193" s="1" t="s">
        <v>272</v>
      </c>
      <c r="D193" s="44">
        <v>5222</v>
      </c>
      <c r="E193" s="32" t="s">
        <v>96</v>
      </c>
      <c r="F193" s="1" t="s">
        <v>273</v>
      </c>
      <c r="G193" s="30">
        <v>0</v>
      </c>
      <c r="H193" s="29">
        <v>2500000</v>
      </c>
      <c r="I193" s="29">
        <v>2000000</v>
      </c>
      <c r="J193" s="4">
        <f t="shared" si="5"/>
        <v>80</v>
      </c>
      <c r="K193" s="30">
        <v>2048000</v>
      </c>
    </row>
    <row r="194" spans="1:11" ht="12.75">
      <c r="A194" s="51" t="s">
        <v>1000</v>
      </c>
      <c r="B194" s="50" t="s">
        <v>240</v>
      </c>
      <c r="C194" s="1" t="s">
        <v>274</v>
      </c>
      <c r="D194" s="44">
        <v>5223</v>
      </c>
      <c r="E194" s="32">
        <v>4029</v>
      </c>
      <c r="F194" s="1" t="s">
        <v>275</v>
      </c>
      <c r="G194" s="30">
        <v>1000000</v>
      </c>
      <c r="H194" s="29">
        <v>600000</v>
      </c>
      <c r="I194" s="29">
        <v>3500000</v>
      </c>
      <c r="J194" s="4">
        <f t="shared" si="5"/>
        <v>583.3333333333333</v>
      </c>
      <c r="K194" s="30">
        <v>3000000</v>
      </c>
    </row>
    <row r="195" spans="1:11" ht="12.75">
      <c r="A195" s="51" t="s">
        <v>1000</v>
      </c>
      <c r="B195" s="50" t="s">
        <v>240</v>
      </c>
      <c r="C195" s="1" t="s">
        <v>276</v>
      </c>
      <c r="D195" s="44">
        <v>5224</v>
      </c>
      <c r="E195" s="32">
        <v>4029</v>
      </c>
      <c r="F195" s="1" t="s">
        <v>1074</v>
      </c>
      <c r="G195" s="30">
        <v>0</v>
      </c>
      <c r="H195" s="29">
        <v>7000000</v>
      </c>
      <c r="I195" s="29">
        <v>7000000</v>
      </c>
      <c r="J195" s="4">
        <f t="shared" si="5"/>
        <v>100</v>
      </c>
      <c r="K195" s="30">
        <v>8192000</v>
      </c>
    </row>
    <row r="196" spans="1:11" ht="12.75">
      <c r="A196" s="51"/>
      <c r="B196" s="50" t="s">
        <v>240</v>
      </c>
      <c r="C196" s="1" t="s">
        <v>277</v>
      </c>
      <c r="D196" s="44">
        <v>5225</v>
      </c>
      <c r="E196" s="32">
        <v>4029</v>
      </c>
      <c r="F196" s="1" t="s">
        <v>278</v>
      </c>
      <c r="G196" s="30">
        <v>0</v>
      </c>
      <c r="H196" s="29">
        <v>9000000</v>
      </c>
      <c r="I196" s="29">
        <v>9250000</v>
      </c>
      <c r="J196" s="4">
        <f t="shared" si="5"/>
        <v>102.77777777777777</v>
      </c>
      <c r="K196" s="30">
        <v>9472000</v>
      </c>
    </row>
    <row r="197" spans="1:11" ht="12.75">
      <c r="A197" s="51"/>
      <c r="B197" s="50"/>
      <c r="C197" s="1" t="s">
        <v>279</v>
      </c>
      <c r="D197" s="44">
        <v>523</v>
      </c>
      <c r="E197" s="32"/>
      <c r="F197" s="22" t="s">
        <v>66</v>
      </c>
      <c r="G197" s="23">
        <f>G198+G199</f>
        <v>516841</v>
      </c>
      <c r="H197" s="24">
        <f>SUM(H198+H199)</f>
        <v>1030000</v>
      </c>
      <c r="I197" s="24">
        <f>SUM(I198+I199)</f>
        <v>1050000</v>
      </c>
      <c r="J197" s="25">
        <f t="shared" si="5"/>
        <v>101.94174757281553</v>
      </c>
      <c r="K197" s="23">
        <f>SUM(K198+K199)</f>
        <v>1063200</v>
      </c>
    </row>
    <row r="198" spans="1:11" ht="12.75">
      <c r="A198" s="51" t="s">
        <v>999</v>
      </c>
      <c r="B198" s="50" t="s">
        <v>240</v>
      </c>
      <c r="C198" s="1" t="s">
        <v>280</v>
      </c>
      <c r="D198" s="44">
        <v>5231</v>
      </c>
      <c r="E198" s="32" t="s">
        <v>96</v>
      </c>
      <c r="F198" s="15" t="s">
        <v>281</v>
      </c>
      <c r="G198" s="30">
        <v>28644</v>
      </c>
      <c r="H198" s="29">
        <v>500000</v>
      </c>
      <c r="I198" s="29">
        <v>500000</v>
      </c>
      <c r="J198" s="4">
        <f t="shared" si="5"/>
        <v>100</v>
      </c>
      <c r="K198" s="30">
        <v>500000</v>
      </c>
    </row>
    <row r="199" spans="1:11" ht="12.75">
      <c r="A199" s="51" t="s">
        <v>999</v>
      </c>
      <c r="B199" s="50" t="s">
        <v>240</v>
      </c>
      <c r="C199" s="1" t="s">
        <v>282</v>
      </c>
      <c r="D199" s="44">
        <v>5232</v>
      </c>
      <c r="E199" s="32">
        <v>4029</v>
      </c>
      <c r="F199" s="1" t="s">
        <v>283</v>
      </c>
      <c r="G199" s="30">
        <v>488197</v>
      </c>
      <c r="H199" s="29">
        <v>530000</v>
      </c>
      <c r="I199" s="29">
        <v>550000</v>
      </c>
      <c r="J199" s="4">
        <f t="shared" si="5"/>
        <v>103.77358490566037</v>
      </c>
      <c r="K199" s="30">
        <v>563200</v>
      </c>
    </row>
    <row r="200" spans="1:11" ht="12.75">
      <c r="A200" s="51" t="s">
        <v>999</v>
      </c>
      <c r="B200" s="50"/>
      <c r="C200" s="1"/>
      <c r="D200" s="44"/>
      <c r="E200" s="32">
        <v>4093</v>
      </c>
      <c r="F200" s="15" t="s">
        <v>284</v>
      </c>
      <c r="G200" s="30">
        <v>607978241</v>
      </c>
      <c r="H200" s="29"/>
      <c r="I200" s="29"/>
      <c r="J200" s="4"/>
      <c r="K200" s="30"/>
    </row>
    <row r="201" spans="1:11" ht="12.75">
      <c r="A201" s="51"/>
      <c r="B201" s="50"/>
      <c r="C201" s="1"/>
      <c r="D201" s="44"/>
      <c r="E201" s="32"/>
      <c r="F201" s="15"/>
      <c r="G201" s="30"/>
      <c r="H201" s="5"/>
      <c r="I201" s="29"/>
      <c r="J201" s="4"/>
      <c r="K201" s="30"/>
    </row>
    <row r="202" spans="1:11" ht="12.75">
      <c r="A202" s="51"/>
      <c r="B202" s="50"/>
      <c r="C202" s="1"/>
      <c r="D202" s="53"/>
      <c r="E202" s="32"/>
      <c r="F202" s="22" t="s">
        <v>285</v>
      </c>
      <c r="G202" s="23">
        <f>SUM(G204:G212)</f>
        <v>22223597</v>
      </c>
      <c r="H202" s="24">
        <f>SUM(H204:H212)</f>
        <v>19815803</v>
      </c>
      <c r="I202" s="24">
        <f>SUM(I204:I212)</f>
        <v>91290000</v>
      </c>
      <c r="J202" s="25">
        <f>I202/H202*100</f>
        <v>460.69291262130537</v>
      </c>
      <c r="K202" s="23">
        <f>SUM(K204:K212)</f>
        <v>34442240</v>
      </c>
    </row>
    <row r="203" spans="1:11" ht="12.75">
      <c r="A203" s="51"/>
      <c r="B203" s="50"/>
      <c r="C203" s="1" t="s">
        <v>286</v>
      </c>
      <c r="D203" s="44">
        <v>531</v>
      </c>
      <c r="E203" s="32"/>
      <c r="F203" s="1" t="s">
        <v>287</v>
      </c>
      <c r="G203" s="30"/>
      <c r="H203" s="5"/>
      <c r="I203" s="29"/>
      <c r="J203" s="4"/>
      <c r="K203" s="30"/>
    </row>
    <row r="204" spans="1:11" ht="12.75">
      <c r="A204" s="51" t="s">
        <v>1001</v>
      </c>
      <c r="B204" s="50" t="s">
        <v>288</v>
      </c>
      <c r="C204" s="1" t="s">
        <v>289</v>
      </c>
      <c r="D204" s="44">
        <v>5311</v>
      </c>
      <c r="E204" s="32" t="s">
        <v>290</v>
      </c>
      <c r="F204" s="1" t="s">
        <v>291</v>
      </c>
      <c r="G204" s="30">
        <v>3214315</v>
      </c>
      <c r="H204" s="29">
        <v>3300000</v>
      </c>
      <c r="I204" s="29">
        <v>42240000</v>
      </c>
      <c r="J204" s="4">
        <f>I204/H204*100</f>
        <v>1280</v>
      </c>
      <c r="K204" s="30">
        <v>13568000</v>
      </c>
    </row>
    <row r="205" spans="1:11" ht="12.75">
      <c r="A205" s="51"/>
      <c r="B205" s="50"/>
      <c r="C205" s="1" t="s">
        <v>292</v>
      </c>
      <c r="D205" s="44">
        <v>532</v>
      </c>
      <c r="E205" s="32"/>
      <c r="F205" s="1" t="s">
        <v>66</v>
      </c>
      <c r="G205" s="30"/>
      <c r="H205" s="29"/>
      <c r="I205" s="29"/>
      <c r="J205" s="4"/>
      <c r="K205" s="30"/>
    </row>
    <row r="206" spans="1:11" ht="12.75">
      <c r="A206" s="51" t="s">
        <v>1001</v>
      </c>
      <c r="B206" s="50" t="s">
        <v>288</v>
      </c>
      <c r="C206" s="1" t="s">
        <v>293</v>
      </c>
      <c r="D206" s="44">
        <v>5321</v>
      </c>
      <c r="E206" s="32" t="s">
        <v>96</v>
      </c>
      <c r="F206" s="1" t="s">
        <v>294</v>
      </c>
      <c r="G206" s="30">
        <v>2726940</v>
      </c>
      <c r="H206" s="29">
        <v>2550000</v>
      </c>
      <c r="I206" s="29">
        <v>2650000</v>
      </c>
      <c r="J206" s="4">
        <f>I206/H206*100</f>
        <v>103.921568627451</v>
      </c>
      <c r="K206" s="30">
        <v>2713600</v>
      </c>
    </row>
    <row r="207" spans="1:11" ht="12.75">
      <c r="A207" s="51"/>
      <c r="B207" s="50"/>
      <c r="C207" s="1" t="s">
        <v>295</v>
      </c>
      <c r="D207" s="44">
        <v>533</v>
      </c>
      <c r="E207" s="32"/>
      <c r="F207" s="1" t="s">
        <v>296</v>
      </c>
      <c r="G207" s="30"/>
      <c r="H207" s="29"/>
      <c r="I207" s="29"/>
      <c r="J207" s="4"/>
      <c r="K207" s="30"/>
    </row>
    <row r="208" spans="1:11" ht="12.75">
      <c r="A208" s="51" t="s">
        <v>1001</v>
      </c>
      <c r="B208" s="50" t="s">
        <v>288</v>
      </c>
      <c r="C208" s="1" t="s">
        <v>297</v>
      </c>
      <c r="D208" s="44">
        <v>5331</v>
      </c>
      <c r="E208" s="32" t="s">
        <v>290</v>
      </c>
      <c r="F208" s="1" t="s">
        <v>298</v>
      </c>
      <c r="G208" s="30">
        <v>2995195</v>
      </c>
      <c r="H208" s="29">
        <v>12000000</v>
      </c>
      <c r="I208" s="29">
        <v>44400000</v>
      </c>
      <c r="J208" s="4">
        <f>I208/H208*100</f>
        <v>370</v>
      </c>
      <c r="K208" s="30">
        <v>16112640</v>
      </c>
    </row>
    <row r="209" spans="1:11" ht="12.75">
      <c r="A209" s="51"/>
      <c r="B209" s="50"/>
      <c r="C209" s="1"/>
      <c r="D209" s="44"/>
      <c r="E209" s="32"/>
      <c r="F209" s="1" t="s">
        <v>933</v>
      </c>
      <c r="G209" s="30">
        <v>1794000</v>
      </c>
      <c r="H209" s="29"/>
      <c r="I209" s="29"/>
      <c r="J209" s="4"/>
      <c r="K209" s="30"/>
    </row>
    <row r="210" spans="1:11" ht="12.75">
      <c r="A210" s="51"/>
      <c r="B210" s="50"/>
      <c r="C210" s="1"/>
      <c r="D210" s="44"/>
      <c r="E210" s="32"/>
      <c r="F210" s="1" t="s">
        <v>934</v>
      </c>
      <c r="G210" s="30">
        <v>10480297</v>
      </c>
      <c r="H210" s="29"/>
      <c r="I210" s="29"/>
      <c r="J210" s="4"/>
      <c r="K210" s="30"/>
    </row>
    <row r="211" spans="1:11" ht="12.75">
      <c r="A211" s="51" t="s">
        <v>1001</v>
      </c>
      <c r="B211" s="50" t="s">
        <v>288</v>
      </c>
      <c r="C211" s="1"/>
      <c r="D211" s="44">
        <v>535</v>
      </c>
      <c r="E211" s="32">
        <v>4029</v>
      </c>
      <c r="F211" s="1" t="s">
        <v>935</v>
      </c>
      <c r="G211" s="30">
        <v>1012850</v>
      </c>
      <c r="H211" s="29"/>
      <c r="I211" s="29">
        <v>2000000</v>
      </c>
      <c r="J211" s="4"/>
      <c r="K211" s="30">
        <v>2048000</v>
      </c>
    </row>
    <row r="212" spans="1:11" ht="12.75">
      <c r="A212" s="51" t="s">
        <v>998</v>
      </c>
      <c r="B212" s="50" t="s">
        <v>288</v>
      </c>
      <c r="C212" s="1" t="s">
        <v>299</v>
      </c>
      <c r="D212" s="44">
        <v>534</v>
      </c>
      <c r="E212" s="32">
        <v>4029</v>
      </c>
      <c r="F212" s="1" t="s">
        <v>300</v>
      </c>
      <c r="G212" s="30"/>
      <c r="H212" s="29">
        <v>1965803</v>
      </c>
      <c r="I212" s="29"/>
      <c r="J212" s="4"/>
      <c r="K212" s="30"/>
    </row>
    <row r="213" spans="1:11" ht="12.75">
      <c r="A213" s="51"/>
      <c r="B213" s="50"/>
      <c r="C213" s="1"/>
      <c r="D213" s="44"/>
      <c r="E213" s="32"/>
      <c r="F213" s="1"/>
      <c r="G213" s="30"/>
      <c r="H213" s="5"/>
      <c r="I213" s="29"/>
      <c r="J213" s="4"/>
      <c r="K213" s="30"/>
    </row>
    <row r="214" spans="1:11" ht="12.75">
      <c r="A214" s="51"/>
      <c r="B214" s="50"/>
      <c r="C214" s="1"/>
      <c r="D214" s="44"/>
      <c r="E214" s="32"/>
      <c r="F214" s="1"/>
      <c r="G214" s="30"/>
      <c r="H214" s="5"/>
      <c r="I214" s="29"/>
      <c r="J214" s="4"/>
      <c r="K214" s="30"/>
    </row>
    <row r="215" spans="1:11" ht="12.75">
      <c r="A215" s="51"/>
      <c r="B215" s="32"/>
      <c r="C215" s="22">
        <v>4005</v>
      </c>
      <c r="D215" s="53">
        <v>4005</v>
      </c>
      <c r="E215" s="32"/>
      <c r="F215" s="22" t="s">
        <v>301</v>
      </c>
      <c r="G215" s="23">
        <f>SUM(G217+G262+G267+G276)</f>
        <v>1217094703</v>
      </c>
      <c r="H215" s="23">
        <f>SUM(H217+H262+H267+H276)</f>
        <v>1573756552</v>
      </c>
      <c r="I215" s="23">
        <f>SUM(I217+I262+I267+I276)</f>
        <v>1724745206</v>
      </c>
      <c r="J215" s="25">
        <f>I215/H215*100</f>
        <v>109.59415570395032</v>
      </c>
      <c r="K215" s="23">
        <f>SUM(K217+K262+K267+K276)</f>
        <v>2099850000.0000846</v>
      </c>
    </row>
    <row r="216" spans="1:11" ht="12.75">
      <c r="A216" s="51"/>
      <c r="B216" s="32"/>
      <c r="C216" s="1"/>
      <c r="D216" s="44"/>
      <c r="E216" s="32"/>
      <c r="F216" s="22"/>
      <c r="G216" s="30"/>
      <c r="H216" s="39"/>
      <c r="I216" s="54"/>
      <c r="J216" s="25"/>
      <c r="K216" s="30"/>
    </row>
    <row r="217" spans="1:11" ht="12.75">
      <c r="A217" s="51"/>
      <c r="B217" s="32"/>
      <c r="C217" s="1" t="s">
        <v>302</v>
      </c>
      <c r="D217" s="53"/>
      <c r="E217" s="32"/>
      <c r="F217" s="22" t="s">
        <v>303</v>
      </c>
      <c r="G217" s="23">
        <f>SUM(G218+G224+G235+G232)</f>
        <v>195030178</v>
      </c>
      <c r="H217" s="23">
        <f>SUM(H218+H224+H235+H232)</f>
        <v>299091389</v>
      </c>
      <c r="I217" s="23">
        <f>SUM(I218+I224+I235+I232)</f>
        <v>402200000</v>
      </c>
      <c r="J217" s="25">
        <f>I217/H217*100</f>
        <v>134.4739483623181</v>
      </c>
      <c r="K217" s="23">
        <f>SUM(K218+K224+K235+K232)</f>
        <v>422000000</v>
      </c>
    </row>
    <row r="218" spans="1:11" ht="12.75">
      <c r="A218" s="51"/>
      <c r="B218" s="32"/>
      <c r="C218" s="1" t="s">
        <v>304</v>
      </c>
      <c r="D218" s="44">
        <v>611</v>
      </c>
      <c r="E218" s="32"/>
      <c r="F218" s="22" t="s">
        <v>305</v>
      </c>
      <c r="G218" s="23">
        <f>SUM(G219:G221)</f>
        <v>73396200</v>
      </c>
      <c r="H218" s="23">
        <f>SUM(H219:H221)</f>
        <v>81360000</v>
      </c>
      <c r="I218" s="23">
        <f>SUM(I219:I222)</f>
        <v>77200000</v>
      </c>
      <c r="J218" s="25">
        <f>I218/H218*100</f>
        <v>94.88692232055064</v>
      </c>
      <c r="K218" s="23">
        <f>SUM(K219:K221)</f>
        <v>79000000</v>
      </c>
    </row>
    <row r="219" spans="1:11" ht="12.75">
      <c r="A219" s="51" t="s">
        <v>1002</v>
      </c>
      <c r="B219" s="50" t="s">
        <v>306</v>
      </c>
      <c r="C219" s="1" t="s">
        <v>307</v>
      </c>
      <c r="D219" s="44">
        <v>6111</v>
      </c>
      <c r="E219" s="32">
        <v>4025</v>
      </c>
      <c r="F219" s="1" t="s">
        <v>308</v>
      </c>
      <c r="G219" s="30">
        <v>34853859</v>
      </c>
      <c r="H219" s="29">
        <v>35120000</v>
      </c>
      <c r="I219" s="29">
        <v>30500000</v>
      </c>
      <c r="J219" s="4">
        <f>I219/H219*100</f>
        <v>86.84510250569475</v>
      </c>
      <c r="K219" s="30">
        <v>32000000</v>
      </c>
    </row>
    <row r="220" spans="1:11" ht="12.75">
      <c r="A220" s="51" t="s">
        <v>1002</v>
      </c>
      <c r="B220" s="50" t="s">
        <v>306</v>
      </c>
      <c r="C220" s="1" t="s">
        <v>309</v>
      </c>
      <c r="D220" s="44">
        <v>6112</v>
      </c>
      <c r="E220" s="32">
        <v>4025</v>
      </c>
      <c r="F220" s="1" t="s">
        <v>310</v>
      </c>
      <c r="G220" s="30">
        <v>33200000</v>
      </c>
      <c r="H220" s="29">
        <v>40540000</v>
      </c>
      <c r="I220" s="29">
        <v>36000000</v>
      </c>
      <c r="J220" s="4">
        <f>I220/H220*100</f>
        <v>88.80118401578689</v>
      </c>
      <c r="K220" s="30">
        <v>37000000</v>
      </c>
    </row>
    <row r="221" spans="1:11" ht="12.75">
      <c r="A221" s="51" t="s">
        <v>1002</v>
      </c>
      <c r="B221" s="50" t="s">
        <v>306</v>
      </c>
      <c r="C221" s="1" t="s">
        <v>311</v>
      </c>
      <c r="D221" s="44">
        <v>6113</v>
      </c>
      <c r="E221" s="32" t="s">
        <v>312</v>
      </c>
      <c r="F221" s="1" t="s">
        <v>313</v>
      </c>
      <c r="G221" s="30">
        <v>5342341</v>
      </c>
      <c r="H221" s="29">
        <v>5700000</v>
      </c>
      <c r="I221" s="29">
        <v>5700000</v>
      </c>
      <c r="J221" s="4">
        <f>I221/H221*100</f>
        <v>100</v>
      </c>
      <c r="K221" s="30">
        <v>10000000</v>
      </c>
    </row>
    <row r="222" spans="1:11" ht="12.75">
      <c r="A222" s="51"/>
      <c r="B222" s="50"/>
      <c r="C222" s="1"/>
      <c r="D222" s="44">
        <v>6114</v>
      </c>
      <c r="E222" s="32">
        <v>4025</v>
      </c>
      <c r="F222" s="1" t="s">
        <v>1050</v>
      </c>
      <c r="G222" s="30"/>
      <c r="H222" s="29"/>
      <c r="I222" s="29">
        <v>5000000</v>
      </c>
      <c r="J222" s="4"/>
      <c r="K222" s="30"/>
    </row>
    <row r="223" spans="1:11" ht="12.75">
      <c r="A223" s="51"/>
      <c r="B223" s="50"/>
      <c r="C223" s="1" t="s">
        <v>314</v>
      </c>
      <c r="D223" s="44">
        <v>612</v>
      </c>
      <c r="E223" s="32"/>
      <c r="F223" s="22" t="s">
        <v>315</v>
      </c>
      <c r="G223" s="30"/>
      <c r="H223" s="5"/>
      <c r="I223" s="29"/>
      <c r="J223" s="4"/>
      <c r="K223" s="30"/>
    </row>
    <row r="224" spans="1:11" ht="12.75">
      <c r="A224" s="51"/>
      <c r="B224" s="50"/>
      <c r="C224" s="1"/>
      <c r="D224" s="44"/>
      <c r="E224" s="32"/>
      <c r="F224" s="22" t="s">
        <v>316</v>
      </c>
      <c r="G224" s="23">
        <f>SUM(G225:G230)</f>
        <v>30952721</v>
      </c>
      <c r="H224" s="23">
        <f>SUM(H225:H229)</f>
        <v>40000000</v>
      </c>
      <c r="I224" s="23">
        <f>SUM(I225:I231)</f>
        <v>23000000</v>
      </c>
      <c r="J224" s="25">
        <f>I224/H224*100</f>
        <v>57.49999999999999</v>
      </c>
      <c r="K224" s="23">
        <f>SUM(K225:K231)</f>
        <v>31000000</v>
      </c>
    </row>
    <row r="225" spans="1:11" ht="12.75">
      <c r="A225" s="51" t="s">
        <v>1003</v>
      </c>
      <c r="B225" s="50" t="s">
        <v>306</v>
      </c>
      <c r="C225" s="1" t="s">
        <v>317</v>
      </c>
      <c r="D225" s="44">
        <v>6121</v>
      </c>
      <c r="E225" s="32">
        <v>4205</v>
      </c>
      <c r="F225" s="1" t="s">
        <v>318</v>
      </c>
      <c r="G225" s="30">
        <v>10998960</v>
      </c>
      <c r="H225" s="30">
        <v>20000000</v>
      </c>
      <c r="I225" s="29">
        <v>10000000</v>
      </c>
      <c r="J225" s="4">
        <f>I225/H225*100</f>
        <v>50</v>
      </c>
      <c r="K225" s="30">
        <v>10000000</v>
      </c>
    </row>
    <row r="226" spans="1:11" ht="12.75">
      <c r="A226" s="51" t="s">
        <v>1003</v>
      </c>
      <c r="B226" s="50" t="s">
        <v>306</v>
      </c>
      <c r="C226" s="1" t="s">
        <v>319</v>
      </c>
      <c r="D226" s="44">
        <v>6122</v>
      </c>
      <c r="E226" s="32">
        <v>4205</v>
      </c>
      <c r="F226" s="1" t="s">
        <v>320</v>
      </c>
      <c r="G226" s="30">
        <v>10000000</v>
      </c>
      <c r="H226" s="30">
        <v>10000000</v>
      </c>
      <c r="I226" s="29">
        <v>5000000</v>
      </c>
      <c r="J226" s="4">
        <f>I226/H226*100</f>
        <v>50</v>
      </c>
      <c r="K226" s="30">
        <v>5000000</v>
      </c>
    </row>
    <row r="227" spans="1:11" ht="12.75">
      <c r="A227" s="51" t="s">
        <v>1003</v>
      </c>
      <c r="B227" s="50" t="s">
        <v>306</v>
      </c>
      <c r="C227" s="1" t="s">
        <v>321</v>
      </c>
      <c r="D227" s="44">
        <v>6123</v>
      </c>
      <c r="E227" s="49" t="s">
        <v>1077</v>
      </c>
      <c r="F227" s="1" t="s">
        <v>322</v>
      </c>
      <c r="G227" s="30">
        <v>1738473</v>
      </c>
      <c r="H227" s="30">
        <v>5000000</v>
      </c>
      <c r="I227" s="29">
        <v>4000000</v>
      </c>
      <c r="J227" s="4">
        <f>I227/H227*100</f>
        <v>80</v>
      </c>
      <c r="K227" s="30">
        <v>4000000</v>
      </c>
    </row>
    <row r="228" spans="1:11" ht="12.75">
      <c r="A228" s="51" t="s">
        <v>1003</v>
      </c>
      <c r="B228" s="50"/>
      <c r="C228" s="1"/>
      <c r="D228" s="44"/>
      <c r="E228" s="34"/>
      <c r="F228" s="1" t="s">
        <v>322</v>
      </c>
      <c r="G228" s="30">
        <v>3256000</v>
      </c>
      <c r="H228" s="30"/>
      <c r="I228" s="29"/>
      <c r="J228" s="4"/>
      <c r="K228" s="30"/>
    </row>
    <row r="229" spans="1:11" ht="12.75">
      <c r="A229" s="51" t="s">
        <v>1003</v>
      </c>
      <c r="B229" s="50" t="s">
        <v>306</v>
      </c>
      <c r="C229" s="1" t="s">
        <v>323</v>
      </c>
      <c r="D229" s="44">
        <v>6125</v>
      </c>
      <c r="E229" s="32">
        <v>4205</v>
      </c>
      <c r="F229" s="1" t="s">
        <v>324</v>
      </c>
      <c r="G229" s="30">
        <v>3999996</v>
      </c>
      <c r="H229" s="30">
        <v>5000000</v>
      </c>
      <c r="I229" s="29">
        <v>4000000</v>
      </c>
      <c r="J229" s="4">
        <f>I229/H229*100</f>
        <v>80</v>
      </c>
      <c r="K229" s="30">
        <v>4000000</v>
      </c>
    </row>
    <row r="230" spans="1:11" ht="12.75">
      <c r="A230" s="51" t="s">
        <v>1003</v>
      </c>
      <c r="B230" s="50"/>
      <c r="C230" s="1"/>
      <c r="D230" s="44"/>
      <c r="E230" s="32">
        <v>4205</v>
      </c>
      <c r="F230" s="1" t="s">
        <v>936</v>
      </c>
      <c r="G230" s="30">
        <v>959292</v>
      </c>
      <c r="H230" s="30"/>
      <c r="I230" s="29"/>
      <c r="J230" s="4"/>
      <c r="K230" s="30">
        <v>4000000</v>
      </c>
    </row>
    <row r="231" spans="1:11" ht="12.75">
      <c r="A231" s="51"/>
      <c r="B231" s="50"/>
      <c r="C231" s="1"/>
      <c r="D231" s="44"/>
      <c r="E231" s="32">
        <v>4205</v>
      </c>
      <c r="F231" s="1" t="s">
        <v>1051</v>
      </c>
      <c r="G231" s="30"/>
      <c r="H231" s="30"/>
      <c r="I231" s="29"/>
      <c r="J231" s="4"/>
      <c r="K231" s="30">
        <v>4000000</v>
      </c>
    </row>
    <row r="232" spans="1:11" ht="12.75">
      <c r="A232" s="51" t="s">
        <v>1003</v>
      </c>
      <c r="B232" s="50" t="s">
        <v>306</v>
      </c>
      <c r="C232" s="1" t="s">
        <v>325</v>
      </c>
      <c r="D232" s="44">
        <v>613</v>
      </c>
      <c r="E232" s="32"/>
      <c r="F232" s="22" t="s">
        <v>326</v>
      </c>
      <c r="G232" s="23"/>
      <c r="H232" s="23">
        <f>SUM(H233+H234)</f>
        <v>11700000</v>
      </c>
      <c r="I232" s="24"/>
      <c r="J232" s="4"/>
      <c r="K232" s="30"/>
    </row>
    <row r="233" spans="1:11" ht="12.75">
      <c r="A233" s="51" t="s">
        <v>1003</v>
      </c>
      <c r="B233" s="50" t="s">
        <v>306</v>
      </c>
      <c r="C233" s="1" t="s">
        <v>327</v>
      </c>
      <c r="D233" s="44">
        <v>6131</v>
      </c>
      <c r="E233" s="32">
        <v>4205</v>
      </c>
      <c r="F233" s="1" t="s">
        <v>328</v>
      </c>
      <c r="G233" s="30"/>
      <c r="H233" s="30">
        <v>2300000</v>
      </c>
      <c r="I233" s="29"/>
      <c r="J233" s="4"/>
      <c r="K233" s="30"/>
    </row>
    <row r="234" spans="1:11" ht="12.75">
      <c r="A234" s="51" t="s">
        <v>1003</v>
      </c>
      <c r="B234" s="50" t="s">
        <v>306</v>
      </c>
      <c r="C234" s="1" t="s">
        <v>329</v>
      </c>
      <c r="D234" s="44">
        <v>6132</v>
      </c>
      <c r="E234" s="32">
        <v>4204</v>
      </c>
      <c r="F234" s="1" t="s">
        <v>330</v>
      </c>
      <c r="G234" s="30"/>
      <c r="H234" s="30">
        <v>9400000</v>
      </c>
      <c r="I234" s="29"/>
      <c r="J234" s="4"/>
      <c r="K234" s="30"/>
    </row>
    <row r="235" spans="1:11" ht="12.75">
      <c r="A235" s="51" t="s">
        <v>1003</v>
      </c>
      <c r="B235" s="50" t="s">
        <v>306</v>
      </c>
      <c r="C235" s="1" t="s">
        <v>331</v>
      </c>
      <c r="D235" s="44">
        <v>614</v>
      </c>
      <c r="E235" s="32"/>
      <c r="F235" s="22" t="s">
        <v>332</v>
      </c>
      <c r="G235" s="23">
        <f>SUM(G236:G250)</f>
        <v>90681257</v>
      </c>
      <c r="H235" s="24">
        <f>SUM(H236:H252)</f>
        <v>166031389</v>
      </c>
      <c r="I235" s="24">
        <f>SUM(I236:I260)</f>
        <v>302000000</v>
      </c>
      <c r="J235" s="25">
        <f>I235/H235*100</f>
        <v>181.8933165703986</v>
      </c>
      <c r="K235" s="23">
        <f>SUM(K236:K260)</f>
        <v>312000000</v>
      </c>
    </row>
    <row r="236" spans="1:11" ht="12.75">
      <c r="A236" s="51" t="s">
        <v>1003</v>
      </c>
      <c r="B236" s="50" t="s">
        <v>306</v>
      </c>
      <c r="C236" s="1" t="s">
        <v>333</v>
      </c>
      <c r="D236" s="44">
        <v>6141</v>
      </c>
      <c r="E236" s="49" t="s">
        <v>1077</v>
      </c>
      <c r="F236" s="15" t="s">
        <v>334</v>
      </c>
      <c r="G236" s="30">
        <v>7168197</v>
      </c>
      <c r="H236" s="30">
        <v>5000000</v>
      </c>
      <c r="I236" s="29"/>
      <c r="J236" s="4"/>
      <c r="K236" s="30"/>
    </row>
    <row r="237" spans="1:11" ht="12.75">
      <c r="A237" s="51" t="s">
        <v>1003</v>
      </c>
      <c r="B237" s="50"/>
      <c r="C237" s="1"/>
      <c r="D237" s="44"/>
      <c r="E237" s="34"/>
      <c r="F237" s="15" t="s">
        <v>937</v>
      </c>
      <c r="G237" s="30">
        <v>829556</v>
      </c>
      <c r="H237" s="30"/>
      <c r="I237" s="29"/>
      <c r="J237" s="4"/>
      <c r="K237" s="30"/>
    </row>
    <row r="238" spans="1:11" ht="12.75">
      <c r="A238" s="51" t="s">
        <v>1003</v>
      </c>
      <c r="B238" s="50" t="s">
        <v>306</v>
      </c>
      <c r="C238" s="1" t="s">
        <v>335</v>
      </c>
      <c r="D238" s="44">
        <v>6142</v>
      </c>
      <c r="E238" s="32">
        <v>4205</v>
      </c>
      <c r="F238" s="15" t="s">
        <v>336</v>
      </c>
      <c r="G238" s="30">
        <v>15392202</v>
      </c>
      <c r="H238" s="30">
        <v>5000000</v>
      </c>
      <c r="I238" s="29">
        <v>5000000</v>
      </c>
      <c r="J238" s="4">
        <f>I238/H238*100</f>
        <v>100</v>
      </c>
      <c r="K238" s="30">
        <v>5000000</v>
      </c>
    </row>
    <row r="239" spans="1:11" ht="12.75">
      <c r="A239" s="51" t="s">
        <v>1003</v>
      </c>
      <c r="B239" s="50" t="s">
        <v>306</v>
      </c>
      <c r="C239" s="1" t="s">
        <v>337</v>
      </c>
      <c r="D239" s="44">
        <v>6143</v>
      </c>
      <c r="E239" s="32" t="s">
        <v>338</v>
      </c>
      <c r="F239" s="1" t="s">
        <v>339</v>
      </c>
      <c r="G239" s="30">
        <v>12021000</v>
      </c>
      <c r="H239" s="29">
        <v>20000000</v>
      </c>
      <c r="I239" s="29">
        <v>5000000</v>
      </c>
      <c r="J239" s="4">
        <f>I239/H239*100</f>
        <v>25</v>
      </c>
      <c r="K239" s="30">
        <v>5000000</v>
      </c>
    </row>
    <row r="240" spans="1:11" ht="12.75">
      <c r="A240" s="51" t="s">
        <v>1003</v>
      </c>
      <c r="B240" s="50" t="s">
        <v>306</v>
      </c>
      <c r="C240" s="1" t="s">
        <v>340</v>
      </c>
      <c r="D240" s="44">
        <v>6144</v>
      </c>
      <c r="E240" s="32" t="s">
        <v>338</v>
      </c>
      <c r="F240" s="1" t="s">
        <v>341</v>
      </c>
      <c r="G240" s="30">
        <v>8555979</v>
      </c>
      <c r="H240" s="29">
        <v>3000000</v>
      </c>
      <c r="I240" s="29">
        <v>10000000</v>
      </c>
      <c r="J240" s="4">
        <f>I240/H240*100</f>
        <v>333.33333333333337</v>
      </c>
      <c r="K240" s="30"/>
    </row>
    <row r="241" spans="1:11" ht="12.75">
      <c r="A241" s="51" t="s">
        <v>1003</v>
      </c>
      <c r="B241" s="50" t="s">
        <v>306</v>
      </c>
      <c r="C241" s="1" t="s">
        <v>342</v>
      </c>
      <c r="D241" s="44">
        <v>6145</v>
      </c>
      <c r="E241" s="32">
        <v>4205</v>
      </c>
      <c r="F241" s="1" t="s">
        <v>343</v>
      </c>
      <c r="G241" s="30">
        <v>9851849</v>
      </c>
      <c r="H241" s="29">
        <v>15000000</v>
      </c>
      <c r="I241" s="29">
        <v>5000000</v>
      </c>
      <c r="J241" s="4">
        <f>I241/H241*100</f>
        <v>33.33333333333333</v>
      </c>
      <c r="K241" s="30"/>
    </row>
    <row r="242" spans="1:11" ht="12.75">
      <c r="A242" s="51"/>
      <c r="B242" s="50"/>
      <c r="C242" s="1"/>
      <c r="D242" s="44">
        <v>6150</v>
      </c>
      <c r="E242" s="32">
        <v>4205</v>
      </c>
      <c r="F242" s="1" t="s">
        <v>1052</v>
      </c>
      <c r="G242" s="30"/>
      <c r="H242" s="29"/>
      <c r="I242" s="29">
        <v>5000000</v>
      </c>
      <c r="J242" s="4"/>
      <c r="K242" s="30">
        <v>10000000</v>
      </c>
    </row>
    <row r="243" spans="1:11" ht="12.75">
      <c r="A243" s="51" t="s">
        <v>1003</v>
      </c>
      <c r="B243" s="50"/>
      <c r="C243" s="1"/>
      <c r="D243" s="44"/>
      <c r="E243" s="32"/>
      <c r="F243" s="1" t="s">
        <v>938</v>
      </c>
      <c r="G243" s="30">
        <v>19495000</v>
      </c>
      <c r="H243" s="29"/>
      <c r="I243" s="29"/>
      <c r="J243" s="4"/>
      <c r="K243" s="30"/>
    </row>
    <row r="244" spans="1:11" ht="12.75">
      <c r="A244" s="51" t="s">
        <v>1003</v>
      </c>
      <c r="B244" s="50" t="s">
        <v>306</v>
      </c>
      <c r="C244" s="1"/>
      <c r="D244" s="44"/>
      <c r="E244" s="32" t="s">
        <v>338</v>
      </c>
      <c r="F244" s="1" t="s">
        <v>344</v>
      </c>
      <c r="G244" s="30">
        <v>2998000</v>
      </c>
      <c r="H244" s="29">
        <v>0</v>
      </c>
      <c r="I244" s="29"/>
      <c r="J244" s="4"/>
      <c r="K244" s="30"/>
    </row>
    <row r="245" spans="1:11" ht="12.75">
      <c r="A245" s="51" t="s">
        <v>1003</v>
      </c>
      <c r="B245" s="50"/>
      <c r="C245" s="1" t="s">
        <v>345</v>
      </c>
      <c r="D245" s="44">
        <v>6146</v>
      </c>
      <c r="E245" s="32" t="s">
        <v>338</v>
      </c>
      <c r="F245" s="1" t="s">
        <v>346</v>
      </c>
      <c r="G245" s="30">
        <v>0</v>
      </c>
      <c r="H245" s="29">
        <v>31389</v>
      </c>
      <c r="I245" s="29">
        <v>7000000</v>
      </c>
      <c r="J245" s="4"/>
      <c r="K245" s="30">
        <v>7000000</v>
      </c>
    </row>
    <row r="246" spans="1:11" ht="12.75">
      <c r="A246" s="51" t="s">
        <v>1003</v>
      </c>
      <c r="B246" s="50"/>
      <c r="C246" s="1"/>
      <c r="D246" s="44"/>
      <c r="E246" s="32"/>
      <c r="F246" s="1" t="s">
        <v>939</v>
      </c>
      <c r="G246" s="30">
        <v>1569474</v>
      </c>
      <c r="H246" s="29"/>
      <c r="I246" s="29"/>
      <c r="J246" s="4"/>
      <c r="K246" s="30"/>
    </row>
    <row r="247" spans="1:11" ht="12.75">
      <c r="A247" s="51" t="s">
        <v>1003</v>
      </c>
      <c r="B247" s="50"/>
      <c r="C247" s="1"/>
      <c r="D247" s="44"/>
      <c r="E247" s="32"/>
      <c r="F247" s="1" t="s">
        <v>940</v>
      </c>
      <c r="G247" s="30">
        <v>12800000</v>
      </c>
      <c r="H247" s="29"/>
      <c r="I247" s="29"/>
      <c r="J247" s="4"/>
      <c r="K247" s="30"/>
    </row>
    <row r="248" spans="1:11" ht="12.75">
      <c r="A248" s="51" t="s">
        <v>1003</v>
      </c>
      <c r="B248" s="50" t="s">
        <v>306</v>
      </c>
      <c r="C248" s="1"/>
      <c r="D248" s="44">
        <v>6151</v>
      </c>
      <c r="E248" s="32">
        <v>4205</v>
      </c>
      <c r="F248" s="1" t="s">
        <v>347</v>
      </c>
      <c r="G248" s="30"/>
      <c r="H248" s="29">
        <v>0</v>
      </c>
      <c r="I248" s="29">
        <v>20000000</v>
      </c>
      <c r="J248" s="4"/>
      <c r="K248" s="30"/>
    </row>
    <row r="249" spans="1:11" ht="12.75">
      <c r="A249" s="51" t="s">
        <v>1003</v>
      </c>
      <c r="B249" s="50" t="s">
        <v>306</v>
      </c>
      <c r="C249" s="1" t="s">
        <v>348</v>
      </c>
      <c r="D249" s="44">
        <v>6147</v>
      </c>
      <c r="E249" s="32">
        <v>4205</v>
      </c>
      <c r="F249" s="1" t="s">
        <v>349</v>
      </c>
      <c r="G249" s="30"/>
      <c r="H249" s="29">
        <v>5000000</v>
      </c>
      <c r="I249" s="29">
        <v>10000000</v>
      </c>
      <c r="J249" s="4">
        <f>I249/H249*100</f>
        <v>200</v>
      </c>
      <c r="K249" s="30">
        <v>10000000</v>
      </c>
    </row>
    <row r="250" spans="1:11" ht="12.75">
      <c r="A250" s="51" t="s">
        <v>1004</v>
      </c>
      <c r="B250" s="50"/>
      <c r="C250" s="1" t="s">
        <v>350</v>
      </c>
      <c r="D250" s="44">
        <v>6148</v>
      </c>
      <c r="E250" s="32" t="s">
        <v>338</v>
      </c>
      <c r="F250" s="1" t="s">
        <v>351</v>
      </c>
      <c r="G250" s="30"/>
      <c r="H250" s="29">
        <v>17000000</v>
      </c>
      <c r="I250" s="29"/>
      <c r="J250" s="4"/>
      <c r="K250" s="30"/>
    </row>
    <row r="251" spans="1:11" ht="12.75">
      <c r="A251" s="51"/>
      <c r="B251" s="50"/>
      <c r="C251" s="1"/>
      <c r="D251" s="44"/>
      <c r="E251" s="32">
        <v>4205</v>
      </c>
      <c r="F251" s="1" t="s">
        <v>1095</v>
      </c>
      <c r="G251" s="30"/>
      <c r="H251" s="29"/>
      <c r="I251" s="29"/>
      <c r="J251" s="4"/>
      <c r="K251" s="30">
        <v>5000000</v>
      </c>
    </row>
    <row r="252" spans="1:11" ht="12.75">
      <c r="A252" s="51" t="s">
        <v>1005</v>
      </c>
      <c r="B252" s="50"/>
      <c r="C252" s="1" t="s">
        <v>352</v>
      </c>
      <c r="D252" s="44">
        <v>6149</v>
      </c>
      <c r="E252" s="32">
        <v>4206</v>
      </c>
      <c r="F252" s="1" t="s">
        <v>353</v>
      </c>
      <c r="G252" s="30"/>
      <c r="H252" s="29">
        <v>96000000</v>
      </c>
      <c r="I252" s="29">
        <v>15000000</v>
      </c>
      <c r="J252" s="4">
        <f>I252/H252*100</f>
        <v>15.625</v>
      </c>
      <c r="K252" s="30"/>
    </row>
    <row r="253" spans="1:11" ht="12.75">
      <c r="A253" s="51"/>
      <c r="B253" s="50"/>
      <c r="C253" s="1"/>
      <c r="D253" s="44">
        <v>6152</v>
      </c>
      <c r="E253" s="32">
        <v>4204</v>
      </c>
      <c r="F253" s="1" t="s">
        <v>1053</v>
      </c>
      <c r="G253" s="30"/>
      <c r="H253" s="29"/>
      <c r="I253" s="29">
        <v>200000000</v>
      </c>
      <c r="J253" s="4"/>
      <c r="K253" s="30">
        <v>200000000</v>
      </c>
    </row>
    <row r="254" spans="1:11" ht="12.75">
      <c r="A254" s="51"/>
      <c r="B254" s="50"/>
      <c r="C254" s="1"/>
      <c r="D254" s="44"/>
      <c r="E254" s="32">
        <v>4205</v>
      </c>
      <c r="F254" s="1" t="s">
        <v>1054</v>
      </c>
      <c r="G254" s="30"/>
      <c r="H254" s="29"/>
      <c r="I254" s="29"/>
      <c r="J254" s="4"/>
      <c r="K254" s="30">
        <v>10000000</v>
      </c>
    </row>
    <row r="255" spans="1:11" ht="12.75">
      <c r="A255" s="51"/>
      <c r="B255" s="50"/>
      <c r="C255" s="1"/>
      <c r="D255" s="44"/>
      <c r="E255" s="32">
        <v>4205</v>
      </c>
      <c r="F255" s="1" t="s">
        <v>1055</v>
      </c>
      <c r="G255" s="30"/>
      <c r="H255" s="29"/>
      <c r="I255" s="29"/>
      <c r="J255" s="4"/>
      <c r="K255" s="30">
        <v>10000000</v>
      </c>
    </row>
    <row r="256" spans="1:11" ht="12.75">
      <c r="A256" s="51"/>
      <c r="B256" s="50"/>
      <c r="C256" s="1"/>
      <c r="D256" s="44"/>
      <c r="E256" s="32">
        <v>4205</v>
      </c>
      <c r="F256" s="1" t="s">
        <v>1056</v>
      </c>
      <c r="G256" s="30"/>
      <c r="H256" s="29"/>
      <c r="I256" s="29"/>
      <c r="J256" s="4"/>
      <c r="K256" s="30">
        <v>10000000</v>
      </c>
    </row>
    <row r="257" spans="1:11" ht="12.75">
      <c r="A257" s="51"/>
      <c r="B257" s="50"/>
      <c r="C257" s="1"/>
      <c r="D257" s="44">
        <v>6153</v>
      </c>
      <c r="E257" s="32">
        <v>4205</v>
      </c>
      <c r="F257" s="1" t="s">
        <v>1057</v>
      </c>
      <c r="G257" s="30"/>
      <c r="H257" s="29"/>
      <c r="I257" s="29">
        <v>20000000</v>
      </c>
      <c r="J257" s="4"/>
      <c r="K257" s="30">
        <v>10000000</v>
      </c>
    </row>
    <row r="258" spans="1:11" ht="12.75">
      <c r="A258" s="51"/>
      <c r="B258" s="50"/>
      <c r="C258" s="1"/>
      <c r="D258" s="44"/>
      <c r="E258" s="32">
        <v>4205</v>
      </c>
      <c r="F258" s="1" t="s">
        <v>1058</v>
      </c>
      <c r="G258" s="30"/>
      <c r="H258" s="29"/>
      <c r="I258" s="29"/>
      <c r="J258" s="4"/>
      <c r="K258" s="30">
        <v>10000000</v>
      </c>
    </row>
    <row r="259" spans="1:11" ht="12.75">
      <c r="A259" s="51"/>
      <c r="B259" s="50"/>
      <c r="C259" s="1"/>
      <c r="D259" s="44"/>
      <c r="E259" s="32">
        <v>4205</v>
      </c>
      <c r="F259" s="1" t="s">
        <v>1059</v>
      </c>
      <c r="G259" s="30"/>
      <c r="H259" s="29"/>
      <c r="I259" s="29"/>
      <c r="J259" s="4"/>
      <c r="K259" s="30">
        <v>10000000</v>
      </c>
    </row>
    <row r="260" spans="1:11" ht="12.75">
      <c r="A260" s="51"/>
      <c r="B260" s="50"/>
      <c r="C260" s="1"/>
      <c r="D260" s="44"/>
      <c r="E260" s="32">
        <v>4205</v>
      </c>
      <c r="F260" s="1" t="s">
        <v>1060</v>
      </c>
      <c r="G260" s="30"/>
      <c r="H260" s="29"/>
      <c r="I260" s="29"/>
      <c r="J260" s="4"/>
      <c r="K260" s="30">
        <v>10000000</v>
      </c>
    </row>
    <row r="261" spans="1:11" ht="12.75">
      <c r="A261" s="51"/>
      <c r="B261" s="50"/>
      <c r="C261" s="1"/>
      <c r="D261" s="44"/>
      <c r="E261" s="32"/>
      <c r="F261" s="1"/>
      <c r="G261" s="30"/>
      <c r="H261" s="5"/>
      <c r="I261" s="29"/>
      <c r="J261" s="4"/>
      <c r="K261" s="30"/>
    </row>
    <row r="262" spans="1:11" ht="12.75">
      <c r="A262" s="51"/>
      <c r="B262" s="32"/>
      <c r="C262" s="1"/>
      <c r="D262" s="53"/>
      <c r="E262" s="32"/>
      <c r="F262" s="22" t="s">
        <v>354</v>
      </c>
      <c r="G262" s="23">
        <f>SUM(G264+G265+G263)</f>
        <v>221207550</v>
      </c>
      <c r="H262" s="23">
        <f>SUM(H264+H265+H263)</f>
        <v>268211000</v>
      </c>
      <c r="I262" s="23">
        <f>SUM(I264+I265+I263)</f>
        <v>250500000</v>
      </c>
      <c r="J262" s="25">
        <f>I262/H262*100</f>
        <v>93.39661684270966</v>
      </c>
      <c r="K262" s="23">
        <f>SUM(K264+K265+K263)</f>
        <v>250500000</v>
      </c>
    </row>
    <row r="263" spans="1:11" ht="12.75">
      <c r="A263" s="51" t="s">
        <v>1006</v>
      </c>
      <c r="B263" s="50" t="s">
        <v>355</v>
      </c>
      <c r="C263" s="1" t="s">
        <v>356</v>
      </c>
      <c r="D263" s="44">
        <v>621</v>
      </c>
      <c r="E263" s="32">
        <v>4029</v>
      </c>
      <c r="F263" s="1" t="s">
        <v>357</v>
      </c>
      <c r="G263" s="30">
        <v>11084396</v>
      </c>
      <c r="H263" s="29">
        <v>20000000</v>
      </c>
      <c r="I263" s="29">
        <v>20000000</v>
      </c>
      <c r="J263" s="4">
        <f>I263/H263*100</f>
        <v>100</v>
      </c>
      <c r="K263" s="30">
        <v>20000000</v>
      </c>
    </row>
    <row r="264" spans="1:11" ht="12.75">
      <c r="A264" s="51" t="s">
        <v>1006</v>
      </c>
      <c r="B264" s="50" t="s">
        <v>355</v>
      </c>
      <c r="C264" s="1" t="s">
        <v>358</v>
      </c>
      <c r="D264" s="44">
        <v>622</v>
      </c>
      <c r="E264" s="32">
        <v>4313</v>
      </c>
      <c r="F264" s="1" t="s">
        <v>359</v>
      </c>
      <c r="G264" s="30">
        <v>150761631</v>
      </c>
      <c r="H264" s="29">
        <v>200371000</v>
      </c>
      <c r="I264" s="29">
        <v>200500000</v>
      </c>
      <c r="J264" s="4">
        <f>I264/H264*100</f>
        <v>100.06438057403517</v>
      </c>
      <c r="K264" s="30">
        <v>200500000</v>
      </c>
    </row>
    <row r="265" spans="1:11" ht="12.75">
      <c r="A265" s="51" t="s">
        <v>1007</v>
      </c>
      <c r="B265" s="50" t="s">
        <v>355</v>
      </c>
      <c r="C265" s="1" t="s">
        <v>360</v>
      </c>
      <c r="D265" s="44">
        <v>623</v>
      </c>
      <c r="E265" s="32" t="s">
        <v>361</v>
      </c>
      <c r="F265" s="1" t="s">
        <v>362</v>
      </c>
      <c r="G265" s="30">
        <v>59361523</v>
      </c>
      <c r="H265" s="29">
        <v>47840000</v>
      </c>
      <c r="I265" s="29">
        <v>30000000</v>
      </c>
      <c r="J265" s="4">
        <f>I265/H265*100</f>
        <v>62.70903010033445</v>
      </c>
      <c r="K265" s="30">
        <v>30000000</v>
      </c>
    </row>
    <row r="266" spans="1:11" ht="12.75">
      <c r="A266" s="51"/>
      <c r="B266" s="50"/>
      <c r="C266" s="1"/>
      <c r="D266" s="44"/>
      <c r="E266" s="32"/>
      <c r="F266" s="1"/>
      <c r="G266" s="30"/>
      <c r="H266" s="5"/>
      <c r="I266" s="29"/>
      <c r="J266" s="4"/>
      <c r="K266" s="30"/>
    </row>
    <row r="267" spans="1:11" ht="12.75">
      <c r="A267" s="51"/>
      <c r="B267" s="50"/>
      <c r="C267" s="1"/>
      <c r="D267" s="53"/>
      <c r="E267" s="32"/>
      <c r="F267" s="22" t="s">
        <v>363</v>
      </c>
      <c r="G267" s="23">
        <f>SUM(G268:G273)</f>
        <v>110861163</v>
      </c>
      <c r="H267" s="23">
        <f>SUM(H268:H273)</f>
        <v>118700000</v>
      </c>
      <c r="I267" s="23">
        <f>SUM(I268:I274)</f>
        <v>87700000</v>
      </c>
      <c r="J267" s="25">
        <f>I267/H267*100</f>
        <v>73.8837405223252</v>
      </c>
      <c r="K267" s="23">
        <f>SUM(K268:K274)</f>
        <v>127700000</v>
      </c>
    </row>
    <row r="268" spans="1:11" ht="12.75">
      <c r="A268" s="51" t="s">
        <v>990</v>
      </c>
      <c r="B268" s="50" t="s">
        <v>7</v>
      </c>
      <c r="C268" s="1" t="s">
        <v>364</v>
      </c>
      <c r="D268" s="44">
        <v>631</v>
      </c>
      <c r="E268" s="32">
        <v>4029</v>
      </c>
      <c r="F268" s="1" t="s">
        <v>365</v>
      </c>
      <c r="G268" s="30">
        <v>9638593</v>
      </c>
      <c r="H268" s="30">
        <v>10200000</v>
      </c>
      <c r="I268" s="29">
        <v>10500000</v>
      </c>
      <c r="J268" s="4">
        <f>I268/H268*100</f>
        <v>102.94117647058823</v>
      </c>
      <c r="K268" s="30">
        <v>10500000</v>
      </c>
    </row>
    <row r="269" spans="1:11" ht="12.75">
      <c r="A269" s="51" t="s">
        <v>990</v>
      </c>
      <c r="B269" s="50" t="s">
        <v>7</v>
      </c>
      <c r="C269" s="1" t="s">
        <v>366</v>
      </c>
      <c r="D269" s="44">
        <v>632</v>
      </c>
      <c r="E269" s="32" t="s">
        <v>96</v>
      </c>
      <c r="F269" s="1" t="s">
        <v>367</v>
      </c>
      <c r="G269" s="30">
        <v>9351035</v>
      </c>
      <c r="H269" s="30">
        <v>9000000</v>
      </c>
      <c r="I269" s="29">
        <v>9200000</v>
      </c>
      <c r="J269" s="4">
        <f>I269/H269*100</f>
        <v>102.22222222222221</v>
      </c>
      <c r="K269" s="30">
        <v>9200000</v>
      </c>
    </row>
    <row r="270" spans="1:11" ht="12.75">
      <c r="A270" s="51" t="s">
        <v>990</v>
      </c>
      <c r="B270" s="50" t="s">
        <v>7</v>
      </c>
      <c r="C270" s="1" t="s">
        <v>368</v>
      </c>
      <c r="D270" s="44">
        <v>633</v>
      </c>
      <c r="E270" s="32" t="s">
        <v>290</v>
      </c>
      <c r="F270" s="1" t="s">
        <v>369</v>
      </c>
      <c r="G270" s="30">
        <v>2089759</v>
      </c>
      <c r="H270" s="30">
        <v>3000000</v>
      </c>
      <c r="I270" s="29">
        <v>3000000</v>
      </c>
      <c r="J270" s="4">
        <f>I270/H270*100</f>
        <v>100</v>
      </c>
      <c r="K270" s="30">
        <v>3000000</v>
      </c>
    </row>
    <row r="271" spans="1:11" ht="12.75">
      <c r="A271" s="51" t="s">
        <v>990</v>
      </c>
      <c r="B271" s="50" t="s">
        <v>7</v>
      </c>
      <c r="C271" s="1" t="s">
        <v>370</v>
      </c>
      <c r="D271" s="44">
        <v>634</v>
      </c>
      <c r="E271" s="32">
        <v>4200</v>
      </c>
      <c r="F271" s="1" t="s">
        <v>371</v>
      </c>
      <c r="G271" s="30">
        <v>14348803</v>
      </c>
      <c r="H271" s="30">
        <v>1500000</v>
      </c>
      <c r="I271" s="29"/>
      <c r="J271" s="4"/>
      <c r="K271" s="30"/>
    </row>
    <row r="272" spans="1:11" ht="12.75">
      <c r="A272" s="51"/>
      <c r="B272" s="50"/>
      <c r="C272" s="1"/>
      <c r="D272" s="44"/>
      <c r="E272" s="32"/>
      <c r="F272" s="1" t="s">
        <v>372</v>
      </c>
      <c r="G272" s="30"/>
      <c r="H272" s="30"/>
      <c r="I272" s="29"/>
      <c r="J272" s="4"/>
      <c r="K272" s="30"/>
    </row>
    <row r="273" spans="1:11" ht="12.75">
      <c r="A273" s="51" t="s">
        <v>990</v>
      </c>
      <c r="B273" s="50" t="s">
        <v>7</v>
      </c>
      <c r="C273" s="1" t="s">
        <v>373</v>
      </c>
      <c r="D273" s="44">
        <v>635</v>
      </c>
      <c r="E273" s="32">
        <v>4313.4131</v>
      </c>
      <c r="F273" s="1" t="s">
        <v>374</v>
      </c>
      <c r="G273" s="30">
        <v>75432973</v>
      </c>
      <c r="H273" s="30">
        <v>95000000</v>
      </c>
      <c r="I273" s="29">
        <v>60000000</v>
      </c>
      <c r="J273" s="4">
        <f>I273/H273*100</f>
        <v>63.1578947368421</v>
      </c>
      <c r="K273" s="30">
        <v>95000000</v>
      </c>
    </row>
    <row r="274" spans="1:11" ht="12.75">
      <c r="A274" s="51" t="s">
        <v>990</v>
      </c>
      <c r="B274" s="50"/>
      <c r="C274" s="1"/>
      <c r="D274" s="44">
        <v>636</v>
      </c>
      <c r="E274" s="32">
        <v>4102</v>
      </c>
      <c r="F274" s="1" t="s">
        <v>1106</v>
      </c>
      <c r="G274" s="30"/>
      <c r="H274" s="29"/>
      <c r="I274" s="29">
        <v>5000000</v>
      </c>
      <c r="J274" s="4"/>
      <c r="K274" s="30">
        <v>10000000</v>
      </c>
    </row>
    <row r="275" spans="1:11" ht="12.75">
      <c r="A275" s="51"/>
      <c r="B275" s="50"/>
      <c r="C275" s="1"/>
      <c r="D275" s="44"/>
      <c r="E275" s="32"/>
      <c r="F275" s="1"/>
      <c r="G275" s="30"/>
      <c r="H275" s="5" t="s">
        <v>87</v>
      </c>
      <c r="I275" s="29"/>
      <c r="J275" s="4"/>
      <c r="K275" s="30"/>
    </row>
    <row r="276" spans="1:11" ht="12.75">
      <c r="A276" s="51"/>
      <c r="B276" s="50"/>
      <c r="C276" s="1"/>
      <c r="D276" s="53"/>
      <c r="E276" s="32"/>
      <c r="F276" s="22" t="s">
        <v>375</v>
      </c>
      <c r="G276" s="23">
        <f>SUM(G277+G282+G300+G317+G324+G338+G348)</f>
        <v>689995812</v>
      </c>
      <c r="H276" s="23">
        <f>SUM(H277+H282+H300+H317+H324+H338+H348)</f>
        <v>887754163</v>
      </c>
      <c r="I276" s="23">
        <f>SUM(I277+I282+I300+I317+I324+I338+I348)</f>
        <v>984345206</v>
      </c>
      <c r="J276" s="25">
        <f>I276/H276*100</f>
        <v>110.88038186986233</v>
      </c>
      <c r="K276" s="23">
        <f>SUM(K277+K282+K300+K317+K324+K338+K348)</f>
        <v>1299650000.0000846</v>
      </c>
    </row>
    <row r="277" spans="1:11" ht="12.75">
      <c r="A277" s="51"/>
      <c r="B277" s="50"/>
      <c r="C277" s="1"/>
      <c r="D277" s="53"/>
      <c r="E277" s="32"/>
      <c r="F277" s="22" t="s">
        <v>376</v>
      </c>
      <c r="G277" s="23">
        <f>G278</f>
        <v>195341</v>
      </c>
      <c r="H277" s="23">
        <f>H278</f>
        <v>500400</v>
      </c>
      <c r="I277" s="23">
        <f>I278</f>
        <v>250000</v>
      </c>
      <c r="J277" s="25">
        <f>I277/H277*100</f>
        <v>49.96003197442047</v>
      </c>
      <c r="K277" s="23">
        <f>K278</f>
        <v>650000</v>
      </c>
    </row>
    <row r="278" spans="1:11" ht="12.75">
      <c r="A278" s="51"/>
      <c r="B278" s="50"/>
      <c r="C278" s="1"/>
      <c r="D278" s="44"/>
      <c r="E278" s="32"/>
      <c r="F278" s="22" t="s">
        <v>66</v>
      </c>
      <c r="G278" s="23">
        <f>SUM(G279:G281)</f>
        <v>195341</v>
      </c>
      <c r="H278" s="23">
        <f>SUM(H279:H281)</f>
        <v>500400</v>
      </c>
      <c r="I278" s="23">
        <f>SUM(I279:I281)</f>
        <v>250000</v>
      </c>
      <c r="J278" s="25">
        <f>I278/H278*100</f>
        <v>49.96003197442047</v>
      </c>
      <c r="K278" s="23">
        <f>SUM(K279:K281)</f>
        <v>650000</v>
      </c>
    </row>
    <row r="279" spans="1:11" ht="12.75">
      <c r="A279" s="51" t="s">
        <v>1008</v>
      </c>
      <c r="B279" s="50" t="s">
        <v>377</v>
      </c>
      <c r="C279" s="1" t="s">
        <v>378</v>
      </c>
      <c r="D279" s="44">
        <v>6411</v>
      </c>
      <c r="E279" s="32">
        <v>4029</v>
      </c>
      <c r="F279" s="15" t="s">
        <v>379</v>
      </c>
      <c r="G279" s="30">
        <v>182801</v>
      </c>
      <c r="H279" s="30">
        <v>235200</v>
      </c>
      <c r="I279" s="29">
        <v>100000</v>
      </c>
      <c r="J279" s="4">
        <f>I279/H279*100</f>
        <v>42.517006802721085</v>
      </c>
      <c r="K279" s="30">
        <v>300000</v>
      </c>
    </row>
    <row r="280" spans="1:11" ht="12.75">
      <c r="A280" s="51" t="s">
        <v>1008</v>
      </c>
      <c r="B280" s="50"/>
      <c r="C280" s="1" t="s">
        <v>380</v>
      </c>
      <c r="D280" s="44">
        <v>6412</v>
      </c>
      <c r="E280" s="32">
        <v>4029</v>
      </c>
      <c r="F280" s="15" t="s">
        <v>381</v>
      </c>
      <c r="G280" s="30">
        <v>0</v>
      </c>
      <c r="H280" s="30">
        <v>235200</v>
      </c>
      <c r="I280" s="29">
        <v>100000</v>
      </c>
      <c r="J280" s="4">
        <f aca="true" t="shared" si="7" ref="J280:J290">I280/H280*100</f>
        <v>42.517006802721085</v>
      </c>
      <c r="K280" s="30">
        <v>300000</v>
      </c>
    </row>
    <row r="281" spans="1:11" ht="12.75">
      <c r="A281" s="51" t="s">
        <v>1008</v>
      </c>
      <c r="B281" s="50" t="s">
        <v>377</v>
      </c>
      <c r="C281" s="1" t="s">
        <v>382</v>
      </c>
      <c r="D281" s="44">
        <v>6413</v>
      </c>
      <c r="E281" s="32">
        <v>4029</v>
      </c>
      <c r="F281" s="1" t="s">
        <v>281</v>
      </c>
      <c r="G281" s="30">
        <v>12540</v>
      </c>
      <c r="H281" s="30">
        <v>30000</v>
      </c>
      <c r="I281" s="29">
        <v>50000</v>
      </c>
      <c r="J281" s="4">
        <f t="shared" si="7"/>
        <v>166.66666666666669</v>
      </c>
      <c r="K281" s="30">
        <v>50000</v>
      </c>
    </row>
    <row r="282" spans="1:11" ht="12.75">
      <c r="A282" s="51"/>
      <c r="B282" s="50"/>
      <c r="C282" s="1" t="s">
        <v>383</v>
      </c>
      <c r="D282" s="53"/>
      <c r="E282" s="32"/>
      <c r="F282" s="22" t="s">
        <v>384</v>
      </c>
      <c r="G282" s="23">
        <f>SUM(G283+G288+G290)</f>
        <v>245609665</v>
      </c>
      <c r="H282" s="23">
        <f>SUM(H283+H288+H290+H286)</f>
        <v>162696183</v>
      </c>
      <c r="I282" s="23">
        <f>SUM(I283+I288+I290+I286)</f>
        <v>25000000</v>
      </c>
      <c r="J282" s="25">
        <f t="shared" si="7"/>
        <v>15.366064242576607</v>
      </c>
      <c r="K282" s="23">
        <f>SUM(K283+K288+K290+K286)</f>
        <v>827000000</v>
      </c>
    </row>
    <row r="283" spans="1:11" ht="12.75">
      <c r="A283" s="51"/>
      <c r="B283" s="50"/>
      <c r="C283" s="1" t="s">
        <v>385</v>
      </c>
      <c r="D283" s="44">
        <v>6421</v>
      </c>
      <c r="E283" s="32"/>
      <c r="F283" s="22" t="s">
        <v>386</v>
      </c>
      <c r="G283" s="23">
        <f>SUM(+G284)</f>
        <v>22445382</v>
      </c>
      <c r="H283" s="24">
        <f>SUM(H284+H285)</f>
        <v>135627683</v>
      </c>
      <c r="I283" s="24"/>
      <c r="J283" s="25"/>
      <c r="K283" s="23">
        <f>SUM(K284+K287)</f>
        <v>800000000</v>
      </c>
    </row>
    <row r="284" spans="1:11" ht="12.75">
      <c r="A284" s="51" t="s">
        <v>1009</v>
      </c>
      <c r="B284" s="50" t="s">
        <v>387</v>
      </c>
      <c r="C284" s="1" t="s">
        <v>388</v>
      </c>
      <c r="D284" s="44">
        <v>64211</v>
      </c>
      <c r="E284" s="32" t="s">
        <v>389</v>
      </c>
      <c r="F284" s="1" t="s">
        <v>390</v>
      </c>
      <c r="G284" s="30">
        <v>22445382</v>
      </c>
      <c r="H284" s="29">
        <v>29002720</v>
      </c>
      <c r="I284" s="29"/>
      <c r="J284" s="4"/>
      <c r="K284" s="30"/>
    </row>
    <row r="285" spans="1:11" ht="12.75">
      <c r="A285" s="51" t="s">
        <v>1009</v>
      </c>
      <c r="B285" s="50" t="s">
        <v>387</v>
      </c>
      <c r="C285" s="1" t="s">
        <v>391</v>
      </c>
      <c r="D285" s="44">
        <v>64212</v>
      </c>
      <c r="E285" s="32">
        <v>4204</v>
      </c>
      <c r="F285" s="1" t="s">
        <v>392</v>
      </c>
      <c r="G285" s="30"/>
      <c r="H285" s="29">
        <v>106624963</v>
      </c>
      <c r="I285" s="29"/>
      <c r="J285" s="4"/>
      <c r="K285" s="30"/>
    </row>
    <row r="286" spans="1:11" ht="12.75">
      <c r="A286" s="51" t="s">
        <v>1005</v>
      </c>
      <c r="B286" s="50" t="s">
        <v>387</v>
      </c>
      <c r="C286" s="1" t="s">
        <v>393</v>
      </c>
      <c r="D286" s="44">
        <v>64213</v>
      </c>
      <c r="E286" s="32">
        <v>4206</v>
      </c>
      <c r="F286" s="1" t="s">
        <v>394</v>
      </c>
      <c r="G286" s="30"/>
      <c r="H286" s="29">
        <v>6368500</v>
      </c>
      <c r="I286" s="29">
        <v>5000000</v>
      </c>
      <c r="J286" s="4">
        <f t="shared" si="7"/>
        <v>78.51142341210647</v>
      </c>
      <c r="K286" s="30"/>
    </row>
    <row r="287" spans="1:11" ht="12.75">
      <c r="A287" s="51"/>
      <c r="B287" s="50"/>
      <c r="C287" s="1"/>
      <c r="D287" s="44"/>
      <c r="E287" s="32">
        <v>4204</v>
      </c>
      <c r="F287" s="1" t="s">
        <v>1096</v>
      </c>
      <c r="G287" s="30"/>
      <c r="H287" s="29"/>
      <c r="I287" s="29"/>
      <c r="J287" s="4"/>
      <c r="K287" s="30">
        <v>800000000</v>
      </c>
    </row>
    <row r="288" spans="1:11" ht="12.75">
      <c r="A288" s="51"/>
      <c r="B288" s="50"/>
      <c r="C288" s="1" t="s">
        <v>395</v>
      </c>
      <c r="D288" s="44">
        <v>6422</v>
      </c>
      <c r="E288" s="32">
        <v>4029</v>
      </c>
      <c r="F288" s="22" t="s">
        <v>66</v>
      </c>
      <c r="G288" s="23">
        <v>385768</v>
      </c>
      <c r="H288" s="24">
        <v>500000</v>
      </c>
      <c r="I288" s="24"/>
      <c r="J288" s="25"/>
      <c r="K288" s="30"/>
    </row>
    <row r="289" spans="1:11" ht="12.75">
      <c r="A289" s="51" t="s">
        <v>1010</v>
      </c>
      <c r="B289" s="50" t="s">
        <v>387</v>
      </c>
      <c r="C289" s="1" t="s">
        <v>396</v>
      </c>
      <c r="D289" s="44">
        <v>64221</v>
      </c>
      <c r="E289" s="32">
        <v>4029</v>
      </c>
      <c r="F289" s="1" t="s">
        <v>281</v>
      </c>
      <c r="G289" s="30">
        <v>385768</v>
      </c>
      <c r="H289" s="29">
        <v>500000</v>
      </c>
      <c r="I289" s="29"/>
      <c r="J289" s="4"/>
      <c r="K289" s="30"/>
    </row>
    <row r="290" spans="1:11" ht="12.75">
      <c r="A290" s="51"/>
      <c r="B290" s="50"/>
      <c r="C290" s="1" t="s">
        <v>397</v>
      </c>
      <c r="D290" s="44">
        <v>6423</v>
      </c>
      <c r="E290" s="32"/>
      <c r="F290" s="22" t="s">
        <v>398</v>
      </c>
      <c r="G290" s="23">
        <f>SUM(G291:G297)</f>
        <v>222778515</v>
      </c>
      <c r="H290" s="23">
        <f>SUM(H294:H297)</f>
        <v>20200000</v>
      </c>
      <c r="I290" s="23">
        <f>SUM(I294:I298)</f>
        <v>20000000</v>
      </c>
      <c r="J290" s="25">
        <f t="shared" si="7"/>
        <v>99.00990099009901</v>
      </c>
      <c r="K290" s="23">
        <f>SUM(K294:K298)</f>
        <v>27000000</v>
      </c>
    </row>
    <row r="291" spans="1:11" ht="12.75">
      <c r="A291" s="51"/>
      <c r="B291" s="50"/>
      <c r="C291" s="1"/>
      <c r="D291" s="44"/>
      <c r="E291" s="32"/>
      <c r="F291" s="15" t="s">
        <v>943</v>
      </c>
      <c r="G291" s="20">
        <v>110114639</v>
      </c>
      <c r="H291" s="24"/>
      <c r="I291" s="24"/>
      <c r="J291" s="4"/>
      <c r="K291" s="30"/>
    </row>
    <row r="292" spans="1:11" ht="12.75">
      <c r="A292" s="51"/>
      <c r="B292" s="50"/>
      <c r="C292" s="1"/>
      <c r="D292" s="44"/>
      <c r="E292" s="32"/>
      <c r="F292" s="15" t="s">
        <v>944</v>
      </c>
      <c r="G292" s="20">
        <v>57375425</v>
      </c>
      <c r="H292" s="24"/>
      <c r="I292" s="24"/>
      <c r="J292" s="4"/>
      <c r="K292" s="30"/>
    </row>
    <row r="293" spans="1:11" ht="12.75">
      <c r="A293" s="51"/>
      <c r="B293" s="50"/>
      <c r="C293" s="1"/>
      <c r="D293" s="44"/>
      <c r="E293" s="32"/>
      <c r="F293" s="15" t="s">
        <v>945</v>
      </c>
      <c r="G293" s="20">
        <v>13628175</v>
      </c>
      <c r="H293" s="24"/>
      <c r="I293" s="24"/>
      <c r="J293" s="4"/>
      <c r="K293" s="30"/>
    </row>
    <row r="294" spans="1:11" ht="12.75">
      <c r="A294" s="51" t="s">
        <v>1010</v>
      </c>
      <c r="B294" s="50" t="s">
        <v>387</v>
      </c>
      <c r="C294" s="1" t="s">
        <v>399</v>
      </c>
      <c r="D294" s="44">
        <v>64231</v>
      </c>
      <c r="E294" s="34" t="s">
        <v>1081</v>
      </c>
      <c r="F294" s="15" t="s">
        <v>400</v>
      </c>
      <c r="G294" s="30">
        <v>21736313</v>
      </c>
      <c r="H294" s="29">
        <v>7200000</v>
      </c>
      <c r="I294" s="29">
        <v>15000000</v>
      </c>
      <c r="J294" s="4">
        <f>I294/H294*100</f>
        <v>208.33333333333334</v>
      </c>
      <c r="K294" s="30">
        <v>12000000</v>
      </c>
    </row>
    <row r="295" spans="1:11" ht="12.75">
      <c r="A295" s="51" t="s">
        <v>1010</v>
      </c>
      <c r="B295" s="50" t="s">
        <v>387</v>
      </c>
      <c r="C295" s="1" t="s">
        <v>401</v>
      </c>
      <c r="D295" s="44">
        <v>64232</v>
      </c>
      <c r="E295" s="34" t="s">
        <v>1081</v>
      </c>
      <c r="F295" s="1" t="s">
        <v>1097</v>
      </c>
      <c r="G295" s="30">
        <v>19923963</v>
      </c>
      <c r="H295" s="29">
        <v>4000000</v>
      </c>
      <c r="I295" s="29">
        <v>2000000</v>
      </c>
      <c r="J295" s="4">
        <f>I295/H295*100</f>
        <v>50</v>
      </c>
      <c r="K295" s="30">
        <v>10000000</v>
      </c>
    </row>
    <row r="296" spans="1:11" ht="12.75">
      <c r="A296" s="51" t="s">
        <v>1010</v>
      </c>
      <c r="B296" s="50" t="s">
        <v>387</v>
      </c>
      <c r="C296" s="1" t="s">
        <v>402</v>
      </c>
      <c r="D296" s="44">
        <v>64233</v>
      </c>
      <c r="E296" s="32">
        <v>4204</v>
      </c>
      <c r="F296" s="1" t="s">
        <v>403</v>
      </c>
      <c r="G296" s="30">
        <v>0</v>
      </c>
      <c r="H296" s="29">
        <v>6000000</v>
      </c>
      <c r="I296" s="29">
        <v>3000000</v>
      </c>
      <c r="J296" s="4">
        <f>I296/H296*100</f>
        <v>50</v>
      </c>
      <c r="K296" s="30"/>
    </row>
    <row r="297" spans="1:11" ht="12.75">
      <c r="A297" s="51" t="s">
        <v>1010</v>
      </c>
      <c r="B297" s="50" t="s">
        <v>387</v>
      </c>
      <c r="C297" s="1" t="s">
        <v>404</v>
      </c>
      <c r="D297" s="44">
        <v>64234</v>
      </c>
      <c r="E297" s="32">
        <v>4204</v>
      </c>
      <c r="F297" s="1" t="s">
        <v>405</v>
      </c>
      <c r="G297" s="30">
        <v>0</v>
      </c>
      <c r="H297" s="29">
        <v>3000000</v>
      </c>
      <c r="I297" s="29"/>
      <c r="J297" s="4"/>
      <c r="K297" s="30"/>
    </row>
    <row r="298" spans="1:11" ht="12.75">
      <c r="A298" s="51"/>
      <c r="B298" s="50"/>
      <c r="C298" s="1"/>
      <c r="D298" s="44"/>
      <c r="E298" s="32">
        <v>4204</v>
      </c>
      <c r="F298" s="1" t="s">
        <v>1061</v>
      </c>
      <c r="G298" s="30"/>
      <c r="H298" s="29"/>
      <c r="I298" s="29"/>
      <c r="J298" s="4"/>
      <c r="K298" s="30">
        <v>5000000</v>
      </c>
    </row>
    <row r="299" spans="1:11" ht="12.75">
      <c r="A299" s="51"/>
      <c r="B299" s="50"/>
      <c r="C299" s="1"/>
      <c r="D299" s="53"/>
      <c r="E299" s="32"/>
      <c r="F299" s="1"/>
      <c r="G299" s="30"/>
      <c r="H299" s="29"/>
      <c r="I299" s="29"/>
      <c r="J299" s="4"/>
      <c r="K299" s="30"/>
    </row>
    <row r="300" spans="1:11" ht="12.75">
      <c r="A300" s="51"/>
      <c r="B300" s="50"/>
      <c r="C300" s="1" t="s">
        <v>406</v>
      </c>
      <c r="D300" s="53"/>
      <c r="E300" s="32"/>
      <c r="F300" s="22" t="s">
        <v>407</v>
      </c>
      <c r="G300" s="23">
        <f>SUM(G301+G303)</f>
        <v>53465155</v>
      </c>
      <c r="H300" s="23">
        <f>SUM(H301+H303)</f>
        <v>33998000</v>
      </c>
      <c r="I300" s="23">
        <f>SUM(I301+I303)</f>
        <v>21500000</v>
      </c>
      <c r="J300" s="25">
        <f>I300/H300*100</f>
        <v>63.239014059650565</v>
      </c>
      <c r="K300" s="23">
        <f>SUM(K301+K303)</f>
        <v>37000000</v>
      </c>
    </row>
    <row r="301" spans="1:11" ht="12.75">
      <c r="A301" s="51"/>
      <c r="B301" s="50"/>
      <c r="C301" s="1" t="s">
        <v>408</v>
      </c>
      <c r="D301" s="44">
        <v>6431</v>
      </c>
      <c r="E301" s="32"/>
      <c r="F301" s="22" t="s">
        <v>66</v>
      </c>
      <c r="G301" s="23">
        <v>1185411</v>
      </c>
      <c r="H301" s="24">
        <v>1000000</v>
      </c>
      <c r="I301" s="24">
        <v>500000</v>
      </c>
      <c r="J301" s="25">
        <f>I301/H301*100</f>
        <v>50</v>
      </c>
      <c r="K301" s="23">
        <v>1000000</v>
      </c>
    </row>
    <row r="302" spans="1:11" ht="12.75">
      <c r="A302" s="51" t="s">
        <v>1011</v>
      </c>
      <c r="B302" s="50" t="s">
        <v>409</v>
      </c>
      <c r="C302" s="1" t="s">
        <v>410</v>
      </c>
      <c r="D302" s="44">
        <v>64311</v>
      </c>
      <c r="E302" s="32" t="s">
        <v>411</v>
      </c>
      <c r="F302" s="1" t="s">
        <v>281</v>
      </c>
      <c r="G302" s="30">
        <v>1185411</v>
      </c>
      <c r="H302" s="29">
        <v>1000000</v>
      </c>
      <c r="I302" s="29">
        <v>500000</v>
      </c>
      <c r="J302" s="4">
        <f>I302/H302*100</f>
        <v>50</v>
      </c>
      <c r="K302" s="30">
        <v>1000000</v>
      </c>
    </row>
    <row r="303" spans="1:11" ht="12.75">
      <c r="A303" s="51"/>
      <c r="B303" s="50"/>
      <c r="C303" s="1" t="s">
        <v>412</v>
      </c>
      <c r="D303" s="44">
        <v>6432</v>
      </c>
      <c r="E303" s="32"/>
      <c r="F303" s="22" t="s">
        <v>413</v>
      </c>
      <c r="G303" s="23">
        <f>SUM(G304:G314)</f>
        <v>52279744</v>
      </c>
      <c r="H303" s="23">
        <f>SUM(H307:H314)</f>
        <v>32998000</v>
      </c>
      <c r="I303" s="23">
        <f>SUM(I307:I314)</f>
        <v>21000000</v>
      </c>
      <c r="J303" s="25">
        <f>I303/H303*100</f>
        <v>63.640220619431474</v>
      </c>
      <c r="K303" s="23">
        <f>SUM(K307:K314)</f>
        <v>36000000</v>
      </c>
    </row>
    <row r="304" spans="1:11" ht="12.75">
      <c r="A304" s="51"/>
      <c r="B304" s="50"/>
      <c r="C304" s="1"/>
      <c r="D304" s="44"/>
      <c r="E304" s="32"/>
      <c r="F304" s="15" t="s">
        <v>946</v>
      </c>
      <c r="G304" s="20">
        <v>19600000</v>
      </c>
      <c r="H304" s="24"/>
      <c r="I304" s="24"/>
      <c r="J304" s="4"/>
      <c r="K304" s="30"/>
    </row>
    <row r="305" spans="1:11" ht="12.75">
      <c r="A305" s="51"/>
      <c r="B305" s="50"/>
      <c r="C305" s="1"/>
      <c r="D305" s="44"/>
      <c r="E305" s="32"/>
      <c r="F305" s="15" t="s">
        <v>947</v>
      </c>
      <c r="G305" s="20">
        <v>17800000</v>
      </c>
      <c r="H305" s="24"/>
      <c r="I305" s="24"/>
      <c r="J305" s="4"/>
      <c r="K305" s="30"/>
    </row>
    <row r="306" spans="1:11" ht="12.75">
      <c r="A306" s="51"/>
      <c r="B306" s="50"/>
      <c r="C306" s="1"/>
      <c r="D306" s="44"/>
      <c r="E306" s="32"/>
      <c r="F306" s="15" t="s">
        <v>948</v>
      </c>
      <c r="G306" s="20">
        <v>7171010</v>
      </c>
      <c r="H306" s="24"/>
      <c r="I306" s="24"/>
      <c r="J306" s="4"/>
      <c r="K306" s="30"/>
    </row>
    <row r="307" spans="1:11" ht="12.75">
      <c r="A307" s="51" t="s">
        <v>1012</v>
      </c>
      <c r="B307" s="50"/>
      <c r="C307" s="1" t="s">
        <v>414</v>
      </c>
      <c r="D307" s="44">
        <v>64321</v>
      </c>
      <c r="E307" s="32">
        <v>4204</v>
      </c>
      <c r="F307" s="1" t="s">
        <v>415</v>
      </c>
      <c r="G307" s="30"/>
      <c r="H307" s="29">
        <v>10100000</v>
      </c>
      <c r="I307" s="29">
        <v>5000000</v>
      </c>
      <c r="J307" s="4">
        <f>I307/H307*100</f>
        <v>49.504950495049506</v>
      </c>
      <c r="K307" s="30">
        <v>5000000</v>
      </c>
    </row>
    <row r="308" spans="1:11" ht="12.75">
      <c r="A308" s="51" t="s">
        <v>1012</v>
      </c>
      <c r="B308" s="50" t="s">
        <v>416</v>
      </c>
      <c r="C308" s="1" t="s">
        <v>417</v>
      </c>
      <c r="D308" s="44">
        <v>64322</v>
      </c>
      <c r="E308" s="32">
        <v>4204</v>
      </c>
      <c r="F308" s="1" t="s">
        <v>418</v>
      </c>
      <c r="G308" s="30"/>
      <c r="H308" s="29">
        <v>5000000</v>
      </c>
      <c r="I308" s="29">
        <v>5000000</v>
      </c>
      <c r="J308" s="4">
        <f>I308/H308*100</f>
        <v>100</v>
      </c>
      <c r="K308" s="30">
        <v>10000000</v>
      </c>
    </row>
    <row r="309" spans="1:11" ht="12.75">
      <c r="A309" s="51" t="s">
        <v>1012</v>
      </c>
      <c r="B309" s="50" t="s">
        <v>416</v>
      </c>
      <c r="C309" s="1" t="s">
        <v>419</v>
      </c>
      <c r="D309" s="44">
        <v>64323</v>
      </c>
      <c r="E309" s="32">
        <v>4204</v>
      </c>
      <c r="F309" s="1" t="s">
        <v>420</v>
      </c>
      <c r="G309" s="30">
        <v>6542502</v>
      </c>
      <c r="H309" s="29">
        <v>6898000</v>
      </c>
      <c r="I309" s="29">
        <v>5000000</v>
      </c>
      <c r="J309" s="4">
        <f>I309/H309*100</f>
        <v>72.48477819657872</v>
      </c>
      <c r="K309" s="30">
        <v>10000000</v>
      </c>
    </row>
    <row r="310" spans="1:11" ht="12.75">
      <c r="A310" s="51"/>
      <c r="B310" s="50"/>
      <c r="C310" s="1"/>
      <c r="D310" s="44"/>
      <c r="E310" s="32"/>
      <c r="F310" s="1" t="s">
        <v>949</v>
      </c>
      <c r="G310" s="30">
        <v>480000</v>
      </c>
      <c r="H310" s="29"/>
      <c r="I310" s="29"/>
      <c r="J310" s="4"/>
      <c r="K310" s="30"/>
    </row>
    <row r="311" spans="1:11" ht="12.75">
      <c r="A311" s="51"/>
      <c r="B311" s="50"/>
      <c r="C311" s="1"/>
      <c r="D311" s="44"/>
      <c r="E311" s="32"/>
      <c r="F311" s="1" t="s">
        <v>950</v>
      </c>
      <c r="G311" s="30">
        <v>686232</v>
      </c>
      <c r="H311" s="29"/>
      <c r="I311" s="29"/>
      <c r="J311" s="4"/>
      <c r="K311" s="30"/>
    </row>
    <row r="312" spans="1:11" ht="12.75">
      <c r="A312" s="51" t="s">
        <v>1012</v>
      </c>
      <c r="B312" s="50" t="s">
        <v>416</v>
      </c>
      <c r="C312" s="1" t="s">
        <v>421</v>
      </c>
      <c r="D312" s="44">
        <v>64324</v>
      </c>
      <c r="E312" s="32">
        <v>4204</v>
      </c>
      <c r="F312" s="1" t="s">
        <v>422</v>
      </c>
      <c r="G312" s="30"/>
      <c r="H312" s="29">
        <v>9000000</v>
      </c>
      <c r="I312" s="29">
        <v>3000000</v>
      </c>
      <c r="J312" s="4">
        <f>I312/H312*100</f>
        <v>33.33333333333333</v>
      </c>
      <c r="K312" s="30">
        <v>5000000</v>
      </c>
    </row>
    <row r="313" spans="1:11" ht="12.75">
      <c r="A313" s="51" t="s">
        <v>1012</v>
      </c>
      <c r="B313" s="50" t="s">
        <v>416</v>
      </c>
      <c r="C313" s="1"/>
      <c r="D313" s="44">
        <v>64326</v>
      </c>
      <c r="E313" s="32">
        <v>4204</v>
      </c>
      <c r="F313" s="1" t="s">
        <v>423</v>
      </c>
      <c r="G313" s="30"/>
      <c r="H313" s="29">
        <v>0</v>
      </c>
      <c r="I313" s="29">
        <v>3000000</v>
      </c>
      <c r="J313" s="4"/>
      <c r="K313" s="30">
        <v>6000000</v>
      </c>
    </row>
    <row r="314" spans="1:11" ht="12.75">
      <c r="A314" s="51" t="s">
        <v>1013</v>
      </c>
      <c r="B314" s="50" t="s">
        <v>416</v>
      </c>
      <c r="C314" s="1" t="s">
        <v>424</v>
      </c>
      <c r="D314" s="44">
        <v>64325</v>
      </c>
      <c r="E314" s="32">
        <v>4204</v>
      </c>
      <c r="F314" s="1" t="s">
        <v>425</v>
      </c>
      <c r="G314" s="30"/>
      <c r="H314" s="29">
        <v>2000000</v>
      </c>
      <c r="I314" s="29"/>
      <c r="J314" s="4"/>
      <c r="K314" s="30"/>
    </row>
    <row r="315" spans="1:11" ht="12.75">
      <c r="A315" s="51"/>
      <c r="B315" s="50"/>
      <c r="C315" s="1"/>
      <c r="D315" s="44"/>
      <c r="E315" s="32"/>
      <c r="F315" s="1"/>
      <c r="G315" s="30"/>
      <c r="H315" s="5"/>
      <c r="I315" s="29"/>
      <c r="J315" s="4"/>
      <c r="K315" s="30"/>
    </row>
    <row r="316" spans="1:11" ht="12.75">
      <c r="A316" s="51"/>
      <c r="B316" s="50"/>
      <c r="C316" s="1" t="s">
        <v>426</v>
      </c>
      <c r="D316" s="53"/>
      <c r="E316" s="32"/>
      <c r="F316" s="22" t="s">
        <v>427</v>
      </c>
      <c r="G316" s="30"/>
      <c r="H316" s="5"/>
      <c r="I316" s="29"/>
      <c r="J316" s="4"/>
      <c r="K316" s="30"/>
    </row>
    <row r="317" spans="1:11" ht="12.75">
      <c r="A317" s="51"/>
      <c r="B317" s="50"/>
      <c r="C317" s="1"/>
      <c r="D317" s="44"/>
      <c r="E317" s="32"/>
      <c r="F317" s="22" t="s">
        <v>428</v>
      </c>
      <c r="G317" s="23">
        <f>SUM(G318:G322)</f>
        <v>255573813</v>
      </c>
      <c r="H317" s="23">
        <f>SUM(H318:H322)</f>
        <v>273749353</v>
      </c>
      <c r="I317" s="23">
        <f>SUM(I318:I322)</f>
        <v>220000000</v>
      </c>
      <c r="J317" s="25">
        <f>I317/H317*100</f>
        <v>80.36548674509561</v>
      </c>
      <c r="K317" s="23">
        <f>SUM(K318:K322)</f>
        <v>230000000</v>
      </c>
    </row>
    <row r="318" spans="1:11" ht="12.75">
      <c r="A318" s="51" t="s">
        <v>1013</v>
      </c>
      <c r="B318" s="50" t="s">
        <v>409</v>
      </c>
      <c r="C318" s="1" t="s">
        <v>429</v>
      </c>
      <c r="D318" s="44">
        <v>6441</v>
      </c>
      <c r="E318" s="32">
        <v>4025</v>
      </c>
      <c r="F318" s="1" t="s">
        <v>430</v>
      </c>
      <c r="G318" s="30">
        <v>226131119</v>
      </c>
      <c r="H318" s="29">
        <v>231440353</v>
      </c>
      <c r="I318" s="29">
        <v>180000000</v>
      </c>
      <c r="J318" s="4">
        <f>I318/H318*100</f>
        <v>77.77381846630695</v>
      </c>
      <c r="K318" s="30">
        <v>180000000</v>
      </c>
    </row>
    <row r="319" spans="1:11" ht="12.75">
      <c r="A319" s="51" t="s">
        <v>1011</v>
      </c>
      <c r="B319" s="50" t="s">
        <v>409</v>
      </c>
      <c r="C319" s="1" t="s">
        <v>431</v>
      </c>
      <c r="D319" s="44">
        <v>6442</v>
      </c>
      <c r="E319" s="32">
        <v>4022</v>
      </c>
      <c r="F319" s="1" t="s">
        <v>432</v>
      </c>
      <c r="G319" s="30">
        <v>28760703</v>
      </c>
      <c r="H319" s="29">
        <v>40000000</v>
      </c>
      <c r="I319" s="29">
        <v>40000000</v>
      </c>
      <c r="J319" s="4">
        <f>I319/H319*100</f>
        <v>100</v>
      </c>
      <c r="K319" s="30">
        <v>50000000</v>
      </c>
    </row>
    <row r="320" spans="1:11" ht="12.75">
      <c r="A320" s="51" t="s">
        <v>1011</v>
      </c>
      <c r="B320" s="50" t="s">
        <v>409</v>
      </c>
      <c r="C320" s="1" t="s">
        <v>433</v>
      </c>
      <c r="D320" s="44">
        <v>6443</v>
      </c>
      <c r="E320" s="32">
        <v>4029</v>
      </c>
      <c r="F320" s="1" t="s">
        <v>434</v>
      </c>
      <c r="G320" s="30">
        <v>281991</v>
      </c>
      <c r="H320" s="29">
        <v>309000</v>
      </c>
      <c r="I320" s="29"/>
      <c r="J320" s="4"/>
      <c r="K320" s="30"/>
    </row>
    <row r="321" spans="1:11" ht="12.75">
      <c r="A321" s="51"/>
      <c r="B321" s="50"/>
      <c r="C321" s="1"/>
      <c r="D321" s="44"/>
      <c r="E321" s="32"/>
      <c r="F321" s="1" t="s">
        <v>951</v>
      </c>
      <c r="G321" s="30">
        <v>400000</v>
      </c>
      <c r="H321" s="29"/>
      <c r="I321" s="29"/>
      <c r="J321" s="4"/>
      <c r="K321" s="30"/>
    </row>
    <row r="322" spans="1:11" ht="12.75">
      <c r="A322" s="51" t="s">
        <v>1014</v>
      </c>
      <c r="B322" s="50" t="s">
        <v>409</v>
      </c>
      <c r="C322" s="1" t="s">
        <v>435</v>
      </c>
      <c r="D322" s="44">
        <v>6444</v>
      </c>
      <c r="E322" s="32">
        <v>4029</v>
      </c>
      <c r="F322" s="1" t="s">
        <v>436</v>
      </c>
      <c r="G322" s="30">
        <v>0</v>
      </c>
      <c r="H322" s="29">
        <v>2000000</v>
      </c>
      <c r="I322" s="29"/>
      <c r="J322" s="4"/>
      <c r="K322" s="30"/>
    </row>
    <row r="323" spans="1:11" ht="12.75">
      <c r="A323" s="51"/>
      <c r="B323" s="50"/>
      <c r="C323" s="1"/>
      <c r="D323" s="44"/>
      <c r="E323" s="32"/>
      <c r="F323" s="1"/>
      <c r="G323" s="30"/>
      <c r="H323" s="5"/>
      <c r="I323" s="29"/>
      <c r="J323" s="4"/>
      <c r="K323" s="30"/>
    </row>
    <row r="324" spans="1:11" ht="12.75">
      <c r="A324" s="51"/>
      <c r="B324" s="50"/>
      <c r="C324" s="1" t="s">
        <v>437</v>
      </c>
      <c r="D324" s="53"/>
      <c r="E324" s="32"/>
      <c r="F324" s="22" t="s">
        <v>438</v>
      </c>
      <c r="G324" s="23">
        <f>SUM(G325:G335)</f>
        <v>67607049</v>
      </c>
      <c r="H324" s="23">
        <f>SUM(H325:H335)</f>
        <v>241947080</v>
      </c>
      <c r="I324" s="23">
        <f>SUM(I325:I336)</f>
        <v>230000000</v>
      </c>
      <c r="J324" s="25">
        <f>I324/H324*100</f>
        <v>95.06211027634637</v>
      </c>
      <c r="K324" s="23">
        <f>SUM(K325:K336)</f>
        <v>180000000</v>
      </c>
    </row>
    <row r="325" spans="1:11" ht="12.75">
      <c r="A325" s="51" t="s">
        <v>1010</v>
      </c>
      <c r="B325" s="50" t="s">
        <v>439</v>
      </c>
      <c r="C325" s="1" t="s">
        <v>440</v>
      </c>
      <c r="D325" s="44">
        <v>6451</v>
      </c>
      <c r="E325" s="32" t="s">
        <v>441</v>
      </c>
      <c r="F325" s="1" t="s">
        <v>442</v>
      </c>
      <c r="G325" s="30">
        <v>7360209</v>
      </c>
      <c r="H325" s="29">
        <v>106027080</v>
      </c>
      <c r="I325" s="29"/>
      <c r="J325" s="4"/>
      <c r="K325" s="30"/>
    </row>
    <row r="326" spans="1:11" ht="12.75">
      <c r="A326" s="51"/>
      <c r="B326" s="50" t="s">
        <v>439</v>
      </c>
      <c r="C326" s="1"/>
      <c r="D326" s="44"/>
      <c r="E326" s="32"/>
      <c r="F326" s="1" t="s">
        <v>443</v>
      </c>
      <c r="G326" s="30"/>
      <c r="H326" s="29"/>
      <c r="I326" s="29"/>
      <c r="J326" s="4"/>
      <c r="K326" s="30"/>
    </row>
    <row r="327" spans="1:11" ht="12.75">
      <c r="A327" s="51" t="s">
        <v>1010</v>
      </c>
      <c r="B327" s="50" t="s">
        <v>439</v>
      </c>
      <c r="C327" s="1" t="s">
        <v>444</v>
      </c>
      <c r="D327" s="44">
        <v>6452</v>
      </c>
      <c r="E327" s="32" t="s">
        <v>441</v>
      </c>
      <c r="F327" s="1" t="s">
        <v>445</v>
      </c>
      <c r="G327" s="30"/>
      <c r="H327" s="29">
        <v>60000000</v>
      </c>
      <c r="I327" s="29">
        <v>144000000</v>
      </c>
      <c r="J327" s="4">
        <f>I327/H327*100</f>
        <v>240</v>
      </c>
      <c r="K327" s="30">
        <v>50000000</v>
      </c>
    </row>
    <row r="328" spans="1:11" ht="12.75">
      <c r="A328" s="51" t="s">
        <v>1003</v>
      </c>
      <c r="B328" s="50" t="s">
        <v>439</v>
      </c>
      <c r="C328" s="1" t="s">
        <v>446</v>
      </c>
      <c r="D328" s="44">
        <v>6453</v>
      </c>
      <c r="E328" s="32" t="s">
        <v>441</v>
      </c>
      <c r="F328" s="1" t="s">
        <v>447</v>
      </c>
      <c r="G328" s="30">
        <v>10095435</v>
      </c>
      <c r="H328" s="29">
        <v>27845000</v>
      </c>
      <c r="I328" s="29">
        <v>30000000</v>
      </c>
      <c r="J328" s="4">
        <f>I328/H328*100</f>
        <v>107.73927096426648</v>
      </c>
      <c r="K328" s="30">
        <v>10000000</v>
      </c>
    </row>
    <row r="329" spans="1:11" ht="12.75">
      <c r="A329" s="51"/>
      <c r="B329" s="50"/>
      <c r="C329" s="1"/>
      <c r="D329" s="44"/>
      <c r="E329" s="32"/>
      <c r="F329" s="1" t="s">
        <v>447</v>
      </c>
      <c r="G329" s="30">
        <v>26073048</v>
      </c>
      <c r="H329" s="29"/>
      <c r="J329" s="4"/>
      <c r="K329" s="30"/>
    </row>
    <row r="330" spans="1:11" ht="12.75">
      <c r="A330" s="51" t="s">
        <v>1003</v>
      </c>
      <c r="B330" s="50" t="s">
        <v>439</v>
      </c>
      <c r="C330" s="1" t="s">
        <v>448</v>
      </c>
      <c r="D330" s="44">
        <v>6454</v>
      </c>
      <c r="E330" s="32" t="s">
        <v>441</v>
      </c>
      <c r="F330" s="1" t="s">
        <v>449</v>
      </c>
      <c r="G330" s="30">
        <v>7443840</v>
      </c>
      <c r="H330" s="29">
        <v>22075000</v>
      </c>
      <c r="I330" s="29">
        <v>25000000</v>
      </c>
      <c r="J330" s="4"/>
      <c r="K330" s="30">
        <v>10000000</v>
      </c>
    </row>
    <row r="331" spans="1:11" ht="12.75">
      <c r="A331" s="51"/>
      <c r="B331" s="50"/>
      <c r="C331" s="1"/>
      <c r="D331" s="44"/>
      <c r="E331" s="32"/>
      <c r="F331" s="1" t="s">
        <v>952</v>
      </c>
      <c r="G331" s="30">
        <v>11673025</v>
      </c>
      <c r="H331" s="29"/>
      <c r="I331" s="29"/>
      <c r="J331" s="4"/>
      <c r="K331" s="30"/>
    </row>
    <row r="332" spans="1:11" ht="12.75">
      <c r="A332" s="51"/>
      <c r="B332" s="50"/>
      <c r="C332" s="1"/>
      <c r="D332" s="44"/>
      <c r="E332" s="32"/>
      <c r="F332" s="1" t="s">
        <v>953</v>
      </c>
      <c r="G332" s="30">
        <v>4961492</v>
      </c>
      <c r="H332" s="29"/>
      <c r="I332" s="29"/>
      <c r="J332" s="4"/>
      <c r="K332" s="30"/>
    </row>
    <row r="333" spans="1:11" ht="12.75">
      <c r="A333" s="51" t="s">
        <v>1013</v>
      </c>
      <c r="B333" s="50" t="s">
        <v>439</v>
      </c>
      <c r="C333" s="1" t="s">
        <v>450</v>
      </c>
      <c r="D333" s="44">
        <v>6455</v>
      </c>
      <c r="E333" s="32" t="s">
        <v>441</v>
      </c>
      <c r="F333" s="1" t="s">
        <v>451</v>
      </c>
      <c r="G333" s="30"/>
      <c r="H333" s="29">
        <v>9000000</v>
      </c>
      <c r="I333" s="29">
        <v>2000000</v>
      </c>
      <c r="J333" s="4">
        <f>I333/H333*100</f>
        <v>22.22222222222222</v>
      </c>
      <c r="K333" s="30">
        <v>10000000</v>
      </c>
    </row>
    <row r="334" spans="1:11" ht="12.75">
      <c r="A334" s="51" t="s">
        <v>1013</v>
      </c>
      <c r="B334" s="50" t="s">
        <v>439</v>
      </c>
      <c r="C334" s="1" t="s">
        <v>452</v>
      </c>
      <c r="D334" s="44">
        <v>6456</v>
      </c>
      <c r="E334" s="32">
        <v>4204</v>
      </c>
      <c r="F334" s="1" t="s">
        <v>453</v>
      </c>
      <c r="G334" s="30"/>
      <c r="H334" s="29">
        <v>10000000</v>
      </c>
      <c r="I334" s="29">
        <v>20000000</v>
      </c>
      <c r="J334" s="4">
        <f>I334/H334*100</f>
        <v>200</v>
      </c>
      <c r="K334" s="30">
        <v>90000000</v>
      </c>
    </row>
    <row r="335" spans="1:11" ht="12.75">
      <c r="A335" s="51" t="s">
        <v>1013</v>
      </c>
      <c r="B335" s="50" t="s">
        <v>439</v>
      </c>
      <c r="C335" s="1" t="s">
        <v>454</v>
      </c>
      <c r="D335" s="44">
        <v>6457</v>
      </c>
      <c r="E335" s="32">
        <v>4204</v>
      </c>
      <c r="F335" s="1" t="s">
        <v>455</v>
      </c>
      <c r="G335" s="30"/>
      <c r="H335" s="29">
        <v>7000000</v>
      </c>
      <c r="I335" s="29">
        <v>2000000</v>
      </c>
      <c r="J335" s="4">
        <f>I335/H335*100</f>
        <v>28.57142857142857</v>
      </c>
      <c r="K335" s="30">
        <v>10000000</v>
      </c>
    </row>
    <row r="336" spans="1:11" ht="12.75">
      <c r="A336" s="51"/>
      <c r="B336" s="50"/>
      <c r="C336" s="1"/>
      <c r="D336" s="44">
        <v>6458</v>
      </c>
      <c r="E336" s="32">
        <v>4206</v>
      </c>
      <c r="F336" s="1" t="s">
        <v>1062</v>
      </c>
      <c r="G336" s="30"/>
      <c r="H336" s="29"/>
      <c r="I336" s="29">
        <v>7000000</v>
      </c>
      <c r="J336" s="4"/>
      <c r="K336" s="30"/>
    </row>
    <row r="337" spans="1:11" ht="12.75">
      <c r="A337" s="51"/>
      <c r="B337" s="50"/>
      <c r="C337" s="1"/>
      <c r="D337" s="53"/>
      <c r="E337" s="32"/>
      <c r="F337" s="1"/>
      <c r="G337" s="30"/>
      <c r="H337" s="29"/>
      <c r="I337" s="29"/>
      <c r="J337" s="4"/>
      <c r="K337" s="30"/>
    </row>
    <row r="338" spans="1:11" ht="12.75">
      <c r="A338" s="51"/>
      <c r="B338" s="50"/>
      <c r="C338" s="1" t="s">
        <v>456</v>
      </c>
      <c r="D338" s="53"/>
      <c r="E338" s="32"/>
      <c r="F338" s="22" t="s">
        <v>457</v>
      </c>
      <c r="G338" s="23">
        <f>SUM(G339:G346)</f>
        <v>43507156</v>
      </c>
      <c r="H338" s="23">
        <f>SUM(H339:H346)</f>
        <v>56566147</v>
      </c>
      <c r="I338" s="23">
        <f>SUM(I339:I346)</f>
        <v>27170000</v>
      </c>
      <c r="J338" s="25">
        <f>I338/H338*100</f>
        <v>48.03226212313877</v>
      </c>
      <c r="K338" s="23">
        <f>SUM(K339:K346)</f>
        <v>25000000</v>
      </c>
    </row>
    <row r="339" spans="1:11" ht="12.75">
      <c r="A339" s="51" t="s">
        <v>1011</v>
      </c>
      <c r="B339" s="50" t="s">
        <v>7</v>
      </c>
      <c r="C339" s="1" t="s">
        <v>458</v>
      </c>
      <c r="D339" s="44">
        <v>6461</v>
      </c>
      <c r="E339" s="32">
        <v>4029</v>
      </c>
      <c r="F339" s="1" t="s">
        <v>459</v>
      </c>
      <c r="G339" s="30"/>
      <c r="H339" s="5"/>
      <c r="I339" s="29"/>
      <c r="J339" s="4"/>
      <c r="K339" s="30"/>
    </row>
    <row r="340" spans="1:11" ht="12.75">
      <c r="A340" s="51"/>
      <c r="B340" s="50"/>
      <c r="C340" s="1"/>
      <c r="D340" s="44"/>
      <c r="E340" s="32"/>
      <c r="F340" s="1" t="s">
        <v>460</v>
      </c>
      <c r="G340" s="30">
        <v>11646148</v>
      </c>
      <c r="H340" s="29">
        <v>8240000</v>
      </c>
      <c r="I340" s="29">
        <v>8500000</v>
      </c>
      <c r="J340" s="4">
        <f aca="true" t="shared" si="8" ref="J340:J346">I340/H340*100</f>
        <v>103.15533980582525</v>
      </c>
      <c r="K340" s="30">
        <v>8500000</v>
      </c>
    </row>
    <row r="341" spans="1:11" ht="12.75">
      <c r="A341" s="51" t="s">
        <v>1011</v>
      </c>
      <c r="B341" s="50" t="s">
        <v>7</v>
      </c>
      <c r="C341" s="1" t="s">
        <v>461</v>
      </c>
      <c r="D341" s="44">
        <v>6462</v>
      </c>
      <c r="E341" s="32">
        <v>4029</v>
      </c>
      <c r="F341" s="1" t="s">
        <v>462</v>
      </c>
      <c r="G341" s="30">
        <v>3019302</v>
      </c>
      <c r="H341" s="29">
        <v>3090000</v>
      </c>
      <c r="I341" s="29">
        <v>3500000</v>
      </c>
      <c r="J341" s="4">
        <f t="shared" si="8"/>
        <v>113.2686084142395</v>
      </c>
      <c r="K341" s="30">
        <v>3500000</v>
      </c>
    </row>
    <row r="342" spans="1:11" ht="12.75">
      <c r="A342" s="51"/>
      <c r="B342" s="50" t="s">
        <v>7</v>
      </c>
      <c r="C342" s="1" t="s">
        <v>463</v>
      </c>
      <c r="D342" s="44">
        <v>6463</v>
      </c>
      <c r="E342" s="32">
        <v>4029</v>
      </c>
      <c r="F342" s="1" t="s">
        <v>464</v>
      </c>
      <c r="G342" s="30">
        <v>0</v>
      </c>
      <c r="H342" s="29">
        <v>2100</v>
      </c>
      <c r="I342" s="29"/>
      <c r="J342" s="4">
        <f t="shared" si="8"/>
        <v>0</v>
      </c>
      <c r="K342" s="30"/>
    </row>
    <row r="343" spans="1:11" ht="12.75">
      <c r="A343" s="51" t="s">
        <v>1005</v>
      </c>
      <c r="B343" s="50" t="s">
        <v>7</v>
      </c>
      <c r="C343" s="1" t="s">
        <v>465</v>
      </c>
      <c r="D343" s="44">
        <v>6464</v>
      </c>
      <c r="E343" s="32" t="s">
        <v>466</v>
      </c>
      <c r="F343" s="1" t="s">
        <v>467</v>
      </c>
      <c r="G343" s="30">
        <v>26106161</v>
      </c>
      <c r="H343" s="29">
        <v>39000000</v>
      </c>
      <c r="I343" s="29">
        <v>10000000</v>
      </c>
      <c r="J343" s="4">
        <f t="shared" si="8"/>
        <v>25.64102564102564</v>
      </c>
      <c r="K343" s="30">
        <v>10000000</v>
      </c>
    </row>
    <row r="344" spans="1:11" ht="12.75">
      <c r="A344" s="51" t="s">
        <v>1002</v>
      </c>
      <c r="B344" s="50" t="s">
        <v>306</v>
      </c>
      <c r="C344" s="1" t="s">
        <v>468</v>
      </c>
      <c r="D344" s="44">
        <v>6465</v>
      </c>
      <c r="E344" s="32">
        <v>4029</v>
      </c>
      <c r="F344" s="1" t="s">
        <v>469</v>
      </c>
      <c r="G344" s="30">
        <v>884948</v>
      </c>
      <c r="H344" s="29">
        <v>900000</v>
      </c>
      <c r="I344" s="29">
        <v>950000</v>
      </c>
      <c r="J344" s="4">
        <f t="shared" si="8"/>
        <v>105.55555555555556</v>
      </c>
      <c r="K344" s="30">
        <v>1000000</v>
      </c>
    </row>
    <row r="345" spans="1:11" ht="12.75">
      <c r="A345" s="51" t="s">
        <v>1015</v>
      </c>
      <c r="B345" s="50" t="s">
        <v>7</v>
      </c>
      <c r="C345" s="1" t="s">
        <v>470</v>
      </c>
      <c r="D345" s="44">
        <v>6466</v>
      </c>
      <c r="E345" s="26">
        <v>4029</v>
      </c>
      <c r="F345" s="15" t="s">
        <v>25</v>
      </c>
      <c r="G345" s="30">
        <v>1850597</v>
      </c>
      <c r="H345" s="29">
        <v>1904047</v>
      </c>
      <c r="I345" s="29">
        <v>1950000</v>
      </c>
      <c r="J345" s="4">
        <f t="shared" si="8"/>
        <v>102.41343832373886</v>
      </c>
      <c r="K345" s="30">
        <v>2000000</v>
      </c>
    </row>
    <row r="346" spans="1:11" ht="12.75">
      <c r="A346" s="51" t="s">
        <v>1011</v>
      </c>
      <c r="B346" s="50" t="s">
        <v>7</v>
      </c>
      <c r="C346" s="1" t="s">
        <v>471</v>
      </c>
      <c r="D346" s="44">
        <v>6467</v>
      </c>
      <c r="E346" s="32">
        <v>4029</v>
      </c>
      <c r="F346" s="1" t="s">
        <v>472</v>
      </c>
      <c r="G346" s="30">
        <v>0</v>
      </c>
      <c r="H346" s="29">
        <v>3430000</v>
      </c>
      <c r="I346" s="29">
        <v>2270000</v>
      </c>
      <c r="J346" s="4">
        <f t="shared" si="8"/>
        <v>66.1807580174927</v>
      </c>
      <c r="K346" s="30"/>
    </row>
    <row r="347" spans="1:11" ht="12.75">
      <c r="A347" s="51"/>
      <c r="B347" s="50"/>
      <c r="C347" s="1"/>
      <c r="D347" s="44"/>
      <c r="E347" s="32"/>
      <c r="F347" s="1"/>
      <c r="G347" s="30"/>
      <c r="H347" s="5"/>
      <c r="I347" s="29"/>
      <c r="J347" s="4"/>
      <c r="K347" s="30"/>
    </row>
    <row r="348" spans="1:11" ht="12.75">
      <c r="A348" s="51"/>
      <c r="B348" s="50"/>
      <c r="C348" s="1" t="s">
        <v>473</v>
      </c>
      <c r="D348" s="53"/>
      <c r="E348" s="32"/>
      <c r="F348" s="22" t="s">
        <v>474</v>
      </c>
      <c r="G348" s="23">
        <f>SUM(G349:G350)</f>
        <v>24037633</v>
      </c>
      <c r="H348" s="24">
        <f>SUM(H349:H352)</f>
        <v>118297000</v>
      </c>
      <c r="I348" s="24">
        <f>SUM(I349:I352)</f>
        <v>460425206</v>
      </c>
      <c r="J348" s="25">
        <f>I348/H348*100</f>
        <v>389.21122767272203</v>
      </c>
      <c r="K348" s="25">
        <f>J348/I348*100</f>
        <v>8.453299745555677E-05</v>
      </c>
    </row>
    <row r="349" spans="1:11" ht="12.75">
      <c r="A349" s="51"/>
      <c r="B349" s="50"/>
      <c r="C349" s="1"/>
      <c r="D349" s="44"/>
      <c r="E349" s="40"/>
      <c r="F349" s="1" t="s">
        <v>954</v>
      </c>
      <c r="G349" s="30">
        <v>24037633</v>
      </c>
      <c r="H349" s="29"/>
      <c r="I349" s="29"/>
      <c r="J349" s="4"/>
      <c r="K349" s="30"/>
    </row>
    <row r="350" spans="1:11" ht="12.75">
      <c r="A350" s="51" t="s">
        <v>1011</v>
      </c>
      <c r="B350" s="50" t="s">
        <v>475</v>
      </c>
      <c r="C350" s="1" t="s">
        <v>476</v>
      </c>
      <c r="D350" s="44">
        <v>6471</v>
      </c>
      <c r="E350" s="34" t="s">
        <v>1081</v>
      </c>
      <c r="F350" s="1" t="s">
        <v>477</v>
      </c>
      <c r="G350" s="30"/>
      <c r="H350" s="29">
        <v>15002000</v>
      </c>
      <c r="I350" s="29"/>
      <c r="J350" s="4"/>
      <c r="K350" s="30"/>
    </row>
    <row r="351" spans="1:11" ht="12.75">
      <c r="A351" s="51" t="s">
        <v>1011</v>
      </c>
      <c r="B351" s="50" t="s">
        <v>475</v>
      </c>
      <c r="C351" s="1" t="s">
        <v>478</v>
      </c>
      <c r="D351" s="44">
        <v>6472</v>
      </c>
      <c r="E351" s="32">
        <v>4204</v>
      </c>
      <c r="F351" s="1" t="s">
        <v>479</v>
      </c>
      <c r="G351" s="30"/>
      <c r="H351" s="29">
        <v>80000000</v>
      </c>
      <c r="I351" s="29">
        <v>454425206</v>
      </c>
      <c r="J351" s="4">
        <f>I351/H351*100</f>
        <v>568.0315075</v>
      </c>
      <c r="K351" s="30"/>
    </row>
    <row r="352" spans="1:11" ht="12.75">
      <c r="A352" s="51" t="s">
        <v>1011</v>
      </c>
      <c r="B352" s="50" t="s">
        <v>475</v>
      </c>
      <c r="C352" s="1" t="s">
        <v>480</v>
      </c>
      <c r="D352" s="44">
        <v>6473</v>
      </c>
      <c r="E352" s="41">
        <v>4206</v>
      </c>
      <c r="F352" s="1" t="s">
        <v>481</v>
      </c>
      <c r="G352" s="30"/>
      <c r="H352" s="29">
        <v>23295000</v>
      </c>
      <c r="I352" s="29">
        <v>6000000</v>
      </c>
      <c r="J352" s="4">
        <f>I352/H352*100</f>
        <v>25.756600128783003</v>
      </c>
      <c r="K352" s="30"/>
    </row>
    <row r="353" spans="1:11" ht="12.75">
      <c r="A353" s="51"/>
      <c r="B353" s="50"/>
      <c r="C353" s="1"/>
      <c r="D353" s="44"/>
      <c r="E353" s="41"/>
      <c r="F353" s="1"/>
      <c r="G353" s="30"/>
      <c r="H353" s="29"/>
      <c r="I353" s="29"/>
      <c r="J353" s="4"/>
      <c r="K353" s="30"/>
    </row>
    <row r="354" spans="1:11" ht="12.75">
      <c r="A354" s="51"/>
      <c r="B354" s="50"/>
      <c r="C354" s="1"/>
      <c r="D354" s="44"/>
      <c r="E354" s="41"/>
      <c r="F354" s="1"/>
      <c r="G354" s="30"/>
      <c r="H354" s="5"/>
      <c r="I354" s="29"/>
      <c r="J354" s="4"/>
      <c r="K354" s="30"/>
    </row>
    <row r="355" spans="1:11" ht="12.75">
      <c r="A355" s="51"/>
      <c r="B355" s="50"/>
      <c r="C355" s="22">
        <v>4006</v>
      </c>
      <c r="D355" s="53">
        <v>4006</v>
      </c>
      <c r="E355" s="32"/>
      <c r="F355" s="42" t="s">
        <v>482</v>
      </c>
      <c r="G355" s="23">
        <f>SUM(G357+G370+G396+G419+G513+G533+G556+G631+G655)</f>
        <v>1719931375</v>
      </c>
      <c r="H355" s="24">
        <f>SUM(H357+H370+H396+H419+H513+H533+H556+H631+H655)</f>
        <v>1728521793</v>
      </c>
      <c r="I355" s="24">
        <f>SUM(I357+I370+I396+I419+I513+I533+I556+I630+I655)</f>
        <v>1580459894.5</v>
      </c>
      <c r="J355" s="25">
        <f>I355/H355*100</f>
        <v>91.43418965849278</v>
      </c>
      <c r="K355" s="23">
        <f>SUM(K357+K370+K396+K419+K513+K533+K556+K631+K655+K651)</f>
        <v>1647870922</v>
      </c>
    </row>
    <row r="356" spans="1:11" ht="12.75">
      <c r="A356" s="51"/>
      <c r="B356" s="50"/>
      <c r="C356" s="1"/>
      <c r="D356" s="44"/>
      <c r="E356" s="32"/>
      <c r="F356" s="42"/>
      <c r="G356" s="23"/>
      <c r="H356" s="5"/>
      <c r="I356" s="24"/>
      <c r="J356" s="25"/>
      <c r="K356" s="30"/>
    </row>
    <row r="357" spans="1:11" ht="12.75">
      <c r="A357" s="51"/>
      <c r="B357" s="50"/>
      <c r="C357" s="22"/>
      <c r="D357" s="53"/>
      <c r="E357" s="32"/>
      <c r="F357" s="22" t="s">
        <v>1098</v>
      </c>
      <c r="G357" s="23">
        <f>+G358+G365</f>
        <v>68824285</v>
      </c>
      <c r="H357" s="24">
        <f>+H358+H365</f>
        <v>78563009</v>
      </c>
      <c r="I357" s="24">
        <f>+I358+I365</f>
        <v>51896922</v>
      </c>
      <c r="J357" s="25">
        <f aca="true" t="shared" si="9" ref="J357:J362">I357/H357*100</f>
        <v>66.05770662373688</v>
      </c>
      <c r="K357" s="23">
        <f>+K358+K365</f>
        <v>54411184</v>
      </c>
    </row>
    <row r="358" spans="1:11" ht="12.75">
      <c r="A358" s="51"/>
      <c r="B358" s="50"/>
      <c r="C358" s="1"/>
      <c r="D358" s="53"/>
      <c r="E358" s="32"/>
      <c r="F358" s="22" t="s">
        <v>50</v>
      </c>
      <c r="G358" s="23">
        <f>+G359+G360+G361+G362+G364</f>
        <v>63424285</v>
      </c>
      <c r="H358" s="24">
        <f>+H359+H360+H361+H362+H364</f>
        <v>44474601</v>
      </c>
      <c r="I358" s="24">
        <f>+I359+I360+I361+I362+I364</f>
        <v>51896922</v>
      </c>
      <c r="J358" s="25">
        <f t="shared" si="9"/>
        <v>116.68889845689678</v>
      </c>
      <c r="K358" s="23">
        <f>+K359+K360+K361+K362+K364</f>
        <v>54411184</v>
      </c>
    </row>
    <row r="359" spans="1:11" ht="12.75">
      <c r="A359" s="51" t="s">
        <v>1016</v>
      </c>
      <c r="B359" s="50" t="s">
        <v>439</v>
      </c>
      <c r="C359" s="1" t="s">
        <v>483</v>
      </c>
      <c r="D359" s="44">
        <v>711</v>
      </c>
      <c r="E359" s="32">
        <v>4120</v>
      </c>
      <c r="F359" s="1" t="s">
        <v>484</v>
      </c>
      <c r="G359" s="30">
        <v>300000</v>
      </c>
      <c r="H359" s="29">
        <v>200000</v>
      </c>
      <c r="I359" s="29">
        <v>100000</v>
      </c>
      <c r="J359" s="4">
        <f t="shared" si="9"/>
        <v>50</v>
      </c>
      <c r="K359" s="30">
        <v>163840</v>
      </c>
    </row>
    <row r="360" spans="1:11" ht="12.75">
      <c r="A360" s="51" t="s">
        <v>1017</v>
      </c>
      <c r="B360" s="50" t="s">
        <v>485</v>
      </c>
      <c r="C360" s="1" t="s">
        <v>486</v>
      </c>
      <c r="D360" s="44">
        <v>712</v>
      </c>
      <c r="E360" s="32">
        <v>4120.4133</v>
      </c>
      <c r="F360" s="1" t="s">
        <v>487</v>
      </c>
      <c r="G360" s="30">
        <v>3900000</v>
      </c>
      <c r="H360" s="29">
        <v>3930000</v>
      </c>
      <c r="I360" s="29">
        <v>1965000</v>
      </c>
      <c r="J360" s="4">
        <f t="shared" si="9"/>
        <v>50</v>
      </c>
      <c r="K360" s="30">
        <v>3219456</v>
      </c>
    </row>
    <row r="361" spans="1:11" ht="12.75">
      <c r="A361" s="51" t="s">
        <v>1017</v>
      </c>
      <c r="B361" s="50" t="s">
        <v>485</v>
      </c>
      <c r="C361" s="1" t="s">
        <v>488</v>
      </c>
      <c r="D361" s="44">
        <v>713</v>
      </c>
      <c r="E361" s="32">
        <v>4120.4133</v>
      </c>
      <c r="F361" s="1" t="s">
        <v>1105</v>
      </c>
      <c r="G361" s="30">
        <v>2619453</v>
      </c>
      <c r="H361" s="29">
        <v>2000000</v>
      </c>
      <c r="I361" s="29">
        <v>2000000</v>
      </c>
      <c r="J361" s="4">
        <f t="shared" si="9"/>
        <v>100</v>
      </c>
      <c r="K361" s="30">
        <v>2048000</v>
      </c>
    </row>
    <row r="362" spans="1:11" ht="12.75">
      <c r="A362" s="51" t="s">
        <v>1018</v>
      </c>
      <c r="B362" s="32">
        <v>1070</v>
      </c>
      <c r="C362" s="1" t="s">
        <v>489</v>
      </c>
      <c r="D362" s="44">
        <v>714</v>
      </c>
      <c r="E362" s="32">
        <v>413105</v>
      </c>
      <c r="F362" s="1" t="s">
        <v>490</v>
      </c>
      <c r="G362" s="30">
        <v>52882070</v>
      </c>
      <c r="H362" s="29">
        <v>34598831</v>
      </c>
      <c r="I362" s="29">
        <v>44000000</v>
      </c>
      <c r="J362" s="4">
        <f t="shared" si="9"/>
        <v>127.17192670469126</v>
      </c>
      <c r="K362" s="30">
        <v>45056000</v>
      </c>
    </row>
    <row r="363" spans="1:11" ht="12.75">
      <c r="A363" s="51"/>
      <c r="B363" s="32"/>
      <c r="C363" s="1" t="s">
        <v>491</v>
      </c>
      <c r="D363" s="44">
        <v>715</v>
      </c>
      <c r="E363" s="32"/>
      <c r="F363" s="1" t="s">
        <v>492</v>
      </c>
      <c r="G363" s="30"/>
      <c r="H363" s="29"/>
      <c r="I363" s="29"/>
      <c r="J363" s="4"/>
      <c r="K363" s="30"/>
    </row>
    <row r="364" spans="1:11" ht="12.75">
      <c r="A364" s="51" t="s">
        <v>1019</v>
      </c>
      <c r="B364" s="32">
        <v>760</v>
      </c>
      <c r="C364" s="1" t="s">
        <v>493</v>
      </c>
      <c r="D364" s="44">
        <v>7151</v>
      </c>
      <c r="E364" s="32">
        <v>4133.4119</v>
      </c>
      <c r="F364" s="1" t="s">
        <v>494</v>
      </c>
      <c r="G364" s="30">
        <v>3722762</v>
      </c>
      <c r="H364" s="29">
        <v>3745770</v>
      </c>
      <c r="I364" s="29">
        <v>3831922</v>
      </c>
      <c r="J364" s="4">
        <f>I364/H364*100</f>
        <v>102.29998104528575</v>
      </c>
      <c r="K364" s="30">
        <v>3923888</v>
      </c>
    </row>
    <row r="365" spans="1:11" ht="12.75">
      <c r="A365" s="51"/>
      <c r="B365" s="32"/>
      <c r="C365" s="1"/>
      <c r="D365" s="53"/>
      <c r="E365" s="32"/>
      <c r="F365" s="22" t="s">
        <v>495</v>
      </c>
      <c r="G365" s="23">
        <v>5400000</v>
      </c>
      <c r="H365" s="24">
        <f>SUM(H366:H367)</f>
        <v>34088408</v>
      </c>
      <c r="I365" s="24"/>
      <c r="J365" s="4"/>
      <c r="K365" s="30"/>
    </row>
    <row r="366" spans="1:11" ht="12.75">
      <c r="A366" s="51"/>
      <c r="B366" s="32"/>
      <c r="C366" s="1" t="s">
        <v>496</v>
      </c>
      <c r="D366" s="44">
        <v>716</v>
      </c>
      <c r="E366" s="32">
        <v>4323</v>
      </c>
      <c r="F366" s="1" t="s">
        <v>497</v>
      </c>
      <c r="G366" s="30">
        <v>0</v>
      </c>
      <c r="H366" s="29">
        <v>20088408</v>
      </c>
      <c r="I366" s="29"/>
      <c r="J366" s="4"/>
      <c r="K366" s="30"/>
    </row>
    <row r="367" spans="1:11" ht="12.75">
      <c r="A367" s="51"/>
      <c r="B367" s="32"/>
      <c r="C367" s="1" t="s">
        <v>498</v>
      </c>
      <c r="D367" s="44">
        <v>717</v>
      </c>
      <c r="E367" s="32">
        <v>4323</v>
      </c>
      <c r="F367" s="1" t="s">
        <v>499</v>
      </c>
      <c r="G367" s="30"/>
      <c r="H367" s="29">
        <v>14000000</v>
      </c>
      <c r="I367" s="29"/>
      <c r="J367" s="4"/>
      <c r="K367" s="30"/>
    </row>
    <row r="368" spans="1:11" ht="12.75">
      <c r="A368" s="51"/>
      <c r="B368" s="32"/>
      <c r="C368" s="1"/>
      <c r="D368" s="44"/>
      <c r="E368" s="32"/>
      <c r="F368" s="1" t="s">
        <v>955</v>
      </c>
      <c r="G368" s="30">
        <v>5400000</v>
      </c>
      <c r="H368" s="29"/>
      <c r="I368" s="29"/>
      <c r="J368" s="4"/>
      <c r="K368" s="30"/>
    </row>
    <row r="369" spans="1:11" ht="12.75">
      <c r="A369" s="51"/>
      <c r="B369" s="32"/>
      <c r="C369" s="1"/>
      <c r="D369" s="44"/>
      <c r="E369" s="32"/>
      <c r="F369" s="1"/>
      <c r="G369" s="30"/>
      <c r="H369" s="5"/>
      <c r="I369" s="29"/>
      <c r="J369" s="4"/>
      <c r="K369" s="30"/>
    </row>
    <row r="370" spans="1:11" ht="12.75">
      <c r="A370" s="51"/>
      <c r="B370" s="32"/>
      <c r="C370" s="22" t="s">
        <v>500</v>
      </c>
      <c r="D370" s="53"/>
      <c r="E370" s="32"/>
      <c r="F370" s="22" t="s">
        <v>501</v>
      </c>
      <c r="G370" s="23">
        <f>SUM(G371+G385)</f>
        <v>55228624</v>
      </c>
      <c r="H370" s="24">
        <f>SUM(H371+H385)</f>
        <v>78930208</v>
      </c>
      <c r="I370" s="24">
        <f>SUM(I371+I385)</f>
        <v>102040200</v>
      </c>
      <c r="J370" s="25">
        <f aca="true" t="shared" si="10" ref="J370:J377">I370/H370*100</f>
        <v>129.2790207774443</v>
      </c>
      <c r="K370" s="23">
        <f>SUM(K371+K385)</f>
        <v>89650536</v>
      </c>
    </row>
    <row r="371" spans="1:11" ht="12.75">
      <c r="A371" s="51"/>
      <c r="B371" s="32"/>
      <c r="C371" s="1"/>
      <c r="D371" s="53"/>
      <c r="E371" s="32"/>
      <c r="F371" s="37" t="s">
        <v>502</v>
      </c>
      <c r="G371" s="23">
        <f>SUM(G372:G384)</f>
        <v>17269691</v>
      </c>
      <c r="H371" s="24">
        <f>SUM(H372:H384)</f>
        <v>13280333</v>
      </c>
      <c r="I371" s="24">
        <f>SUM(I372:I384)</f>
        <v>6640200</v>
      </c>
      <c r="J371" s="25">
        <f t="shared" si="10"/>
        <v>50.00025225271083</v>
      </c>
      <c r="K371" s="23">
        <f>SUM(K372:K384)</f>
        <v>12688936</v>
      </c>
    </row>
    <row r="372" spans="1:11" ht="12.75">
      <c r="A372" s="51" t="s">
        <v>1020</v>
      </c>
      <c r="B372" s="50" t="s">
        <v>503</v>
      </c>
      <c r="C372" s="1" t="s">
        <v>504</v>
      </c>
      <c r="D372" s="44">
        <v>721</v>
      </c>
      <c r="E372" s="32" t="s">
        <v>171</v>
      </c>
      <c r="F372" s="1" t="s">
        <v>505</v>
      </c>
      <c r="G372" s="30">
        <v>3412000</v>
      </c>
      <c r="H372" s="30">
        <v>888333</v>
      </c>
      <c r="I372" s="29">
        <v>444200</v>
      </c>
      <c r="J372" s="4">
        <f t="shared" si="10"/>
        <v>50.00377110835689</v>
      </c>
      <c r="K372" s="30">
        <v>727722</v>
      </c>
    </row>
    <row r="373" spans="1:11" ht="12.75">
      <c r="A373" s="51" t="s">
        <v>1020</v>
      </c>
      <c r="B373" s="50" t="s">
        <v>503</v>
      </c>
      <c r="C373" s="1" t="s">
        <v>506</v>
      </c>
      <c r="D373" s="44">
        <v>722</v>
      </c>
      <c r="E373" s="32">
        <v>4120</v>
      </c>
      <c r="F373" s="1" t="s">
        <v>507</v>
      </c>
      <c r="G373" s="30">
        <v>522000</v>
      </c>
      <c r="H373" s="30">
        <v>390000</v>
      </c>
      <c r="I373" s="29">
        <v>195000</v>
      </c>
      <c r="J373" s="4">
        <f t="shared" si="10"/>
        <v>50</v>
      </c>
      <c r="K373" s="30">
        <v>319488</v>
      </c>
    </row>
    <row r="374" spans="1:11" ht="12.75">
      <c r="A374" s="51" t="s">
        <v>1020</v>
      </c>
      <c r="B374" s="50" t="s">
        <v>503</v>
      </c>
      <c r="C374" s="1" t="s">
        <v>508</v>
      </c>
      <c r="D374" s="44">
        <v>723</v>
      </c>
      <c r="E374" s="32">
        <v>4120</v>
      </c>
      <c r="F374" s="1" t="s">
        <v>509</v>
      </c>
      <c r="G374" s="30">
        <v>271000</v>
      </c>
      <c r="H374" s="30">
        <v>135000</v>
      </c>
      <c r="I374" s="29">
        <v>67500</v>
      </c>
      <c r="J374" s="4">
        <f t="shared" si="10"/>
        <v>50</v>
      </c>
      <c r="K374" s="30">
        <v>141419</v>
      </c>
    </row>
    <row r="375" spans="1:11" ht="12.75">
      <c r="A375" s="51" t="s">
        <v>1020</v>
      </c>
      <c r="B375" s="50" t="s">
        <v>503</v>
      </c>
      <c r="C375" s="1" t="s">
        <v>510</v>
      </c>
      <c r="D375" s="44">
        <v>724</v>
      </c>
      <c r="E375" s="32">
        <v>413302</v>
      </c>
      <c r="F375" s="1" t="s">
        <v>511</v>
      </c>
      <c r="G375" s="30">
        <v>4955000</v>
      </c>
      <c r="H375" s="30">
        <v>5104000</v>
      </c>
      <c r="I375" s="29">
        <v>2552000</v>
      </c>
      <c r="J375" s="4">
        <f t="shared" si="10"/>
        <v>50</v>
      </c>
      <c r="K375" s="30">
        <v>5346705</v>
      </c>
    </row>
    <row r="376" spans="1:11" ht="12.75">
      <c r="A376" s="51" t="s">
        <v>1020</v>
      </c>
      <c r="B376" s="50" t="s">
        <v>503</v>
      </c>
      <c r="C376" s="1" t="s">
        <v>512</v>
      </c>
      <c r="D376" s="44">
        <v>725</v>
      </c>
      <c r="E376" s="32">
        <v>413302</v>
      </c>
      <c r="F376" s="1" t="s">
        <v>513</v>
      </c>
      <c r="G376" s="30">
        <v>2607000</v>
      </c>
      <c r="H376" s="30">
        <v>2686000</v>
      </c>
      <c r="I376" s="29">
        <v>1343000</v>
      </c>
      <c r="J376" s="4">
        <f t="shared" si="10"/>
        <v>50</v>
      </c>
      <c r="K376" s="30">
        <v>2813724</v>
      </c>
    </row>
    <row r="377" spans="1:11" ht="12.75">
      <c r="A377" s="51" t="s">
        <v>1020</v>
      </c>
      <c r="B377" s="50" t="s">
        <v>503</v>
      </c>
      <c r="C377" s="1" t="s">
        <v>514</v>
      </c>
      <c r="D377" s="44">
        <v>726</v>
      </c>
      <c r="E377" s="32">
        <v>413302</v>
      </c>
      <c r="F377" s="1" t="s">
        <v>515</v>
      </c>
      <c r="G377" s="30">
        <v>2016794</v>
      </c>
      <c r="H377" s="30">
        <v>1300000</v>
      </c>
      <c r="I377" s="29">
        <v>650000</v>
      </c>
      <c r="J377" s="4">
        <f t="shared" si="10"/>
        <v>50</v>
      </c>
      <c r="K377" s="30">
        <v>1064960</v>
      </c>
    </row>
    <row r="378" spans="1:11" ht="12.75">
      <c r="A378" s="51" t="s">
        <v>1020</v>
      </c>
      <c r="B378" s="50"/>
      <c r="C378" s="1"/>
      <c r="D378" s="44"/>
      <c r="E378" s="32"/>
      <c r="F378" s="1" t="s">
        <v>956</v>
      </c>
      <c r="G378" s="30">
        <v>563000</v>
      </c>
      <c r="H378" s="30"/>
      <c r="I378" s="29"/>
      <c r="J378" s="4"/>
      <c r="K378" s="30"/>
    </row>
    <row r="379" spans="1:11" ht="12.75">
      <c r="A379" s="51" t="s">
        <v>1020</v>
      </c>
      <c r="B379" s="50" t="s">
        <v>503</v>
      </c>
      <c r="C379" s="1" t="s">
        <v>516</v>
      </c>
      <c r="D379" s="44">
        <v>727</v>
      </c>
      <c r="E379" s="32">
        <v>4023</v>
      </c>
      <c r="F379" s="1" t="s">
        <v>517</v>
      </c>
      <c r="G379" s="30">
        <v>700000</v>
      </c>
      <c r="H379" s="30">
        <v>721000</v>
      </c>
      <c r="I379" s="29">
        <v>360500</v>
      </c>
      <c r="J379" s="4">
        <f>I379/H379*100</f>
        <v>50</v>
      </c>
      <c r="K379" s="30">
        <v>590643</v>
      </c>
    </row>
    <row r="380" spans="1:11" ht="12.75">
      <c r="A380" s="51"/>
      <c r="B380" s="50"/>
      <c r="C380" s="1" t="s">
        <v>518</v>
      </c>
      <c r="D380" s="44">
        <v>728</v>
      </c>
      <c r="E380" s="32"/>
      <c r="F380" s="1" t="s">
        <v>519</v>
      </c>
      <c r="G380" s="30"/>
      <c r="H380" s="30"/>
      <c r="I380" s="29"/>
      <c r="J380" s="4"/>
      <c r="K380" s="30"/>
    </row>
    <row r="381" spans="1:11" ht="12.75">
      <c r="A381" s="51" t="s">
        <v>1020</v>
      </c>
      <c r="B381" s="50" t="s">
        <v>503</v>
      </c>
      <c r="C381" s="1" t="s">
        <v>520</v>
      </c>
      <c r="D381" s="44">
        <v>7281</v>
      </c>
      <c r="E381" s="32">
        <v>4120</v>
      </c>
      <c r="F381" s="1" t="s">
        <v>521</v>
      </c>
      <c r="G381" s="30">
        <v>210000</v>
      </c>
      <c r="H381" s="30">
        <v>100000</v>
      </c>
      <c r="I381" s="29">
        <v>50000</v>
      </c>
      <c r="J381" s="4">
        <f>I381/H381*100</f>
        <v>50</v>
      </c>
      <c r="K381" s="30">
        <v>81920</v>
      </c>
    </row>
    <row r="382" spans="1:11" ht="12.75">
      <c r="A382" s="51" t="s">
        <v>1020</v>
      </c>
      <c r="B382" s="50" t="s">
        <v>503</v>
      </c>
      <c r="C382" s="1" t="s">
        <v>522</v>
      </c>
      <c r="D382" s="44">
        <v>7282</v>
      </c>
      <c r="E382" s="32">
        <v>4120</v>
      </c>
      <c r="F382" s="1" t="s">
        <v>523</v>
      </c>
      <c r="G382" s="30">
        <v>211000</v>
      </c>
      <c r="H382" s="30">
        <v>100000</v>
      </c>
      <c r="I382" s="29">
        <v>50000</v>
      </c>
      <c r="J382" s="4">
        <f>I382/H382*100</f>
        <v>50</v>
      </c>
      <c r="K382" s="30">
        <v>81920</v>
      </c>
    </row>
    <row r="383" spans="1:11" ht="12.75">
      <c r="A383" s="51"/>
      <c r="B383" s="50"/>
      <c r="C383" s="1" t="s">
        <v>524</v>
      </c>
      <c r="D383" s="44">
        <v>729</v>
      </c>
      <c r="E383" s="32"/>
      <c r="F383" s="1" t="s">
        <v>525</v>
      </c>
      <c r="G383" s="30"/>
      <c r="H383" s="30"/>
      <c r="I383" s="29"/>
      <c r="J383" s="4"/>
      <c r="K383" s="30"/>
    </row>
    <row r="384" spans="1:11" ht="12.75">
      <c r="A384" s="51" t="s">
        <v>1020</v>
      </c>
      <c r="B384" s="50" t="s">
        <v>7</v>
      </c>
      <c r="C384" s="1"/>
      <c r="D384" s="44"/>
      <c r="E384" s="32">
        <v>413004</v>
      </c>
      <c r="F384" s="1" t="s">
        <v>526</v>
      </c>
      <c r="G384" s="30">
        <v>1801897</v>
      </c>
      <c r="H384" s="30">
        <v>1856000</v>
      </c>
      <c r="I384" s="29">
        <v>928000</v>
      </c>
      <c r="J384" s="4">
        <f aca="true" t="shared" si="11" ref="J384:J390">I384/H384*100</f>
        <v>50</v>
      </c>
      <c r="K384" s="30">
        <v>1520435</v>
      </c>
    </row>
    <row r="385" spans="1:11" ht="12.75">
      <c r="A385" s="51"/>
      <c r="B385" s="50"/>
      <c r="C385" s="1"/>
      <c r="D385" s="53"/>
      <c r="E385" s="32"/>
      <c r="F385" s="37" t="s">
        <v>527</v>
      </c>
      <c r="G385" s="23">
        <f>G386+G391+G392</f>
        <v>37958933</v>
      </c>
      <c r="H385" s="23">
        <f>H386+H391+H392</f>
        <v>65649875</v>
      </c>
      <c r="I385" s="23">
        <f>I386+I394</f>
        <v>95400000</v>
      </c>
      <c r="J385" s="25">
        <f t="shared" si="11"/>
        <v>145.31634675618196</v>
      </c>
      <c r="K385" s="23">
        <f>K386+K392</f>
        <v>76961600</v>
      </c>
    </row>
    <row r="386" spans="1:11" ht="12.75">
      <c r="A386" s="51"/>
      <c r="B386" s="50" t="s">
        <v>503</v>
      </c>
      <c r="C386" s="1" t="s">
        <v>528</v>
      </c>
      <c r="D386" s="44">
        <v>7210</v>
      </c>
      <c r="E386" s="32"/>
      <c r="F386" s="15" t="s">
        <v>529</v>
      </c>
      <c r="G386" s="20">
        <f>SUM(G387:G390)</f>
        <v>21502908</v>
      </c>
      <c r="H386" s="20">
        <f>SUM(H387:H390)</f>
        <v>43638927</v>
      </c>
      <c r="I386" s="20">
        <f>SUM(I387:I390)</f>
        <v>70400000</v>
      </c>
      <c r="J386" s="4">
        <f t="shared" si="11"/>
        <v>161.32385656503425</v>
      </c>
      <c r="K386" s="20">
        <f>SUM(K387:K390)</f>
        <v>76961600</v>
      </c>
    </row>
    <row r="387" spans="1:11" ht="12.75">
      <c r="A387" s="51" t="s">
        <v>1020</v>
      </c>
      <c r="B387" s="50"/>
      <c r="C387" s="1" t="s">
        <v>530</v>
      </c>
      <c r="D387" s="44">
        <v>72101</v>
      </c>
      <c r="E387" s="32">
        <v>4208</v>
      </c>
      <c r="F387" s="15" t="s">
        <v>531</v>
      </c>
      <c r="G387" s="30">
        <v>21502908</v>
      </c>
      <c r="H387" s="29">
        <v>6538927</v>
      </c>
      <c r="I387" s="29"/>
      <c r="J387" s="4"/>
      <c r="K387" s="30"/>
    </row>
    <row r="388" spans="1:11" ht="12.75">
      <c r="A388" s="51" t="s">
        <v>1020</v>
      </c>
      <c r="B388" s="50"/>
      <c r="C388" s="1" t="s">
        <v>532</v>
      </c>
      <c r="D388" s="44">
        <v>72102</v>
      </c>
      <c r="E388" s="32">
        <v>420070</v>
      </c>
      <c r="F388" s="15" t="s">
        <v>1063</v>
      </c>
      <c r="G388" s="30"/>
      <c r="H388" s="29">
        <v>12600000</v>
      </c>
      <c r="I388" s="29">
        <v>50400000</v>
      </c>
      <c r="J388" s="4">
        <f t="shared" si="11"/>
        <v>400</v>
      </c>
      <c r="K388" s="30">
        <v>51609600</v>
      </c>
    </row>
    <row r="389" spans="1:11" ht="12.75">
      <c r="A389" s="51" t="s">
        <v>1020</v>
      </c>
      <c r="B389" s="50"/>
      <c r="C389" s="1" t="s">
        <v>533</v>
      </c>
      <c r="D389" s="44">
        <v>72103</v>
      </c>
      <c r="E389" s="32">
        <v>4208</v>
      </c>
      <c r="F389" s="15" t="s">
        <v>534</v>
      </c>
      <c r="G389" s="30"/>
      <c r="H389" s="29">
        <v>4500000</v>
      </c>
      <c r="I389" s="29"/>
      <c r="J389" s="4"/>
      <c r="K389" s="30"/>
    </row>
    <row r="390" spans="1:11" ht="12.75">
      <c r="A390" s="51" t="s">
        <v>1020</v>
      </c>
      <c r="B390" s="50"/>
      <c r="C390" s="1" t="s">
        <v>535</v>
      </c>
      <c r="D390" s="44">
        <v>72104</v>
      </c>
      <c r="E390" s="32">
        <v>4204</v>
      </c>
      <c r="F390" s="15" t="s">
        <v>1111</v>
      </c>
      <c r="G390" s="30"/>
      <c r="H390" s="29">
        <v>20000000</v>
      </c>
      <c r="I390" s="29">
        <v>20000000</v>
      </c>
      <c r="J390" s="4">
        <f t="shared" si="11"/>
        <v>100</v>
      </c>
      <c r="K390" s="30">
        <v>25352000</v>
      </c>
    </row>
    <row r="391" spans="1:11" ht="12.75">
      <c r="A391" s="51" t="s">
        <v>1020</v>
      </c>
      <c r="B391" s="50" t="s">
        <v>503</v>
      </c>
      <c r="C391" s="1" t="s">
        <v>536</v>
      </c>
      <c r="D391" s="44">
        <v>7211</v>
      </c>
      <c r="E391" s="32">
        <v>4204</v>
      </c>
      <c r="F391" s="15" t="s">
        <v>537</v>
      </c>
      <c r="G391" s="30">
        <v>16456025</v>
      </c>
      <c r="H391" s="29">
        <v>1510948</v>
      </c>
      <c r="I391" s="29"/>
      <c r="J391" s="4"/>
      <c r="K391" s="30"/>
    </row>
    <row r="392" spans="1:11" ht="12.75">
      <c r="A392" s="51" t="s">
        <v>1020</v>
      </c>
      <c r="B392" s="50" t="s">
        <v>503</v>
      </c>
      <c r="C392" s="1" t="s">
        <v>538</v>
      </c>
      <c r="D392" s="44">
        <v>7212</v>
      </c>
      <c r="E392" s="32">
        <v>4208.4204</v>
      </c>
      <c r="F392" s="15" t="s">
        <v>539</v>
      </c>
      <c r="G392" s="30"/>
      <c r="H392" s="29">
        <v>20500000</v>
      </c>
      <c r="I392" s="29"/>
      <c r="J392" s="4"/>
      <c r="K392" s="30"/>
    </row>
    <row r="393" spans="1:11" ht="12.75">
      <c r="A393" s="51"/>
      <c r="B393" s="50"/>
      <c r="C393" s="1"/>
      <c r="D393" s="44"/>
      <c r="E393" s="32"/>
      <c r="F393" s="1" t="s">
        <v>540</v>
      </c>
      <c r="G393" s="30"/>
      <c r="H393" s="5"/>
      <c r="I393" s="29"/>
      <c r="J393" s="4"/>
      <c r="K393" s="30"/>
    </row>
    <row r="394" spans="1:11" ht="12.75">
      <c r="A394" s="51"/>
      <c r="B394" s="50"/>
      <c r="C394" s="1"/>
      <c r="D394" s="44">
        <v>7213</v>
      </c>
      <c r="E394" s="32">
        <v>4204</v>
      </c>
      <c r="F394" s="1" t="s">
        <v>1107</v>
      </c>
      <c r="G394" s="30"/>
      <c r="H394" s="5"/>
      <c r="I394" s="29">
        <v>25000000</v>
      </c>
      <c r="J394" s="4"/>
      <c r="K394" s="30"/>
    </row>
    <row r="395" spans="1:11" ht="12.75">
      <c r="A395" s="51"/>
      <c r="B395" s="50"/>
      <c r="C395" s="1"/>
      <c r="D395" s="44"/>
      <c r="E395" s="32"/>
      <c r="F395" s="1"/>
      <c r="G395" s="30"/>
      <c r="H395" s="5"/>
      <c r="I395" s="29"/>
      <c r="J395" s="4"/>
      <c r="K395" s="30"/>
    </row>
    <row r="396" spans="1:11" ht="12.75">
      <c r="A396" s="51"/>
      <c r="B396" s="50"/>
      <c r="C396" s="22" t="s">
        <v>541</v>
      </c>
      <c r="D396" s="53"/>
      <c r="E396" s="32"/>
      <c r="F396" s="22" t="s">
        <v>1082</v>
      </c>
      <c r="G396" s="23">
        <f>SUM(G397+G416)</f>
        <v>107002028</v>
      </c>
      <c r="H396" s="24">
        <f>SUM(H397+H416)</f>
        <v>104052315</v>
      </c>
      <c r="I396" s="24">
        <f>SUM(I397+I416)</f>
        <v>78846339</v>
      </c>
      <c r="J396" s="25">
        <f>I396/H396*100</f>
        <v>75.77567015207687</v>
      </c>
      <c r="K396" s="23">
        <f>SUM(K397+K416)</f>
        <v>95702148</v>
      </c>
    </row>
    <row r="397" spans="1:11" ht="12.75">
      <c r="A397" s="51"/>
      <c r="B397" s="50"/>
      <c r="C397" s="1"/>
      <c r="D397" s="53"/>
      <c r="E397" s="32"/>
      <c r="F397" s="22" t="s">
        <v>50</v>
      </c>
      <c r="G397" s="23">
        <f>SUM(G399+G400+G401+G404+G402)</f>
        <v>97802029</v>
      </c>
      <c r="H397" s="24">
        <f>SUM(H399+H400+H401+H404+H402+H403)</f>
        <v>96052315</v>
      </c>
      <c r="I397" s="24">
        <f>SUM(I399+I400+I401+I404+I402+I403)</f>
        <v>73846339</v>
      </c>
      <c r="J397" s="25">
        <f>I397/H397*100</f>
        <v>76.88137344737605</v>
      </c>
      <c r="K397" s="23">
        <f>SUM(K399+K400+K401+K404+K402+K403)</f>
        <v>90582148</v>
      </c>
    </row>
    <row r="398" spans="1:11" ht="12.75">
      <c r="A398" s="51"/>
      <c r="B398" s="50"/>
      <c r="C398" s="1"/>
      <c r="D398" s="44"/>
      <c r="E398" s="32"/>
      <c r="F398" s="22" t="s">
        <v>542</v>
      </c>
      <c r="G398" s="30"/>
      <c r="H398" s="5"/>
      <c r="I398" s="29"/>
      <c r="J398" s="4"/>
      <c r="K398" s="30"/>
    </row>
    <row r="399" spans="1:11" ht="12.75">
      <c r="A399" s="51" t="s">
        <v>1020</v>
      </c>
      <c r="B399" s="50" t="s">
        <v>503</v>
      </c>
      <c r="C399" s="1" t="s">
        <v>543</v>
      </c>
      <c r="D399" s="44">
        <v>731</v>
      </c>
      <c r="E399" s="32">
        <v>413300</v>
      </c>
      <c r="F399" s="1" t="s">
        <v>198</v>
      </c>
      <c r="G399" s="30">
        <v>19958842</v>
      </c>
      <c r="H399" s="29">
        <v>21800000</v>
      </c>
      <c r="I399" s="29">
        <v>22500000</v>
      </c>
      <c r="J399" s="4">
        <f aca="true" t="shared" si="12" ref="J399:J408">I399/H399*100</f>
        <v>103.21100917431193</v>
      </c>
      <c r="K399" s="30">
        <v>22845987</v>
      </c>
    </row>
    <row r="400" spans="1:11" ht="12.75">
      <c r="A400" s="51" t="s">
        <v>1020</v>
      </c>
      <c r="B400" s="50" t="s">
        <v>503</v>
      </c>
      <c r="C400" s="1" t="s">
        <v>544</v>
      </c>
      <c r="D400" s="44">
        <v>732</v>
      </c>
      <c r="E400" s="32">
        <v>413300</v>
      </c>
      <c r="F400" s="1" t="s">
        <v>545</v>
      </c>
      <c r="G400" s="30">
        <v>2855846</v>
      </c>
      <c r="H400" s="29">
        <v>3945000</v>
      </c>
      <c r="I400" s="29">
        <v>4850000</v>
      </c>
      <c r="J400" s="4">
        <f t="shared" si="12"/>
        <v>122.9404309252218</v>
      </c>
      <c r="K400" s="30">
        <v>4920000</v>
      </c>
    </row>
    <row r="401" spans="1:11" ht="12.75">
      <c r="A401" s="51" t="s">
        <v>1020</v>
      </c>
      <c r="B401" s="50" t="s">
        <v>503</v>
      </c>
      <c r="C401" s="1" t="s">
        <v>546</v>
      </c>
      <c r="D401" s="44">
        <v>733</v>
      </c>
      <c r="E401" s="32">
        <v>413301</v>
      </c>
      <c r="F401" s="1" t="s">
        <v>547</v>
      </c>
      <c r="G401" s="30">
        <v>4172466</v>
      </c>
      <c r="H401" s="29">
        <v>4420000</v>
      </c>
      <c r="I401" s="29">
        <v>4100000</v>
      </c>
      <c r="J401" s="4">
        <f t="shared" si="12"/>
        <v>92.76018099547511</v>
      </c>
      <c r="K401" s="30">
        <v>3978987</v>
      </c>
    </row>
    <row r="402" spans="1:11" ht="12.75">
      <c r="A402" s="51" t="s">
        <v>1020</v>
      </c>
      <c r="B402" s="50" t="s">
        <v>503</v>
      </c>
      <c r="C402" s="1" t="s">
        <v>548</v>
      </c>
      <c r="D402" s="44">
        <v>734</v>
      </c>
      <c r="E402" s="32">
        <v>413310</v>
      </c>
      <c r="F402" s="1" t="s">
        <v>549</v>
      </c>
      <c r="G402" s="30">
        <v>715875</v>
      </c>
      <c r="H402" s="29">
        <v>850000</v>
      </c>
      <c r="I402" s="29">
        <v>850000</v>
      </c>
      <c r="J402" s="4">
        <f t="shared" si="12"/>
        <v>100</v>
      </c>
      <c r="K402" s="30">
        <v>865987</v>
      </c>
    </row>
    <row r="403" spans="1:11" ht="12.75">
      <c r="A403" s="51" t="s">
        <v>1020</v>
      </c>
      <c r="B403" s="50"/>
      <c r="C403" s="1" t="s">
        <v>550</v>
      </c>
      <c r="D403" s="44">
        <v>7341</v>
      </c>
      <c r="E403" s="32">
        <v>413300</v>
      </c>
      <c r="F403" s="1" t="s">
        <v>200</v>
      </c>
      <c r="G403" s="30"/>
      <c r="H403" s="29">
        <v>73987</v>
      </c>
      <c r="I403" s="29">
        <v>173525</v>
      </c>
      <c r="J403" s="4">
        <f t="shared" si="12"/>
        <v>234.53444524038005</v>
      </c>
      <c r="K403" s="30">
        <v>254987</v>
      </c>
    </row>
    <row r="404" spans="1:11" ht="12.75">
      <c r="A404" s="51"/>
      <c r="B404" s="50"/>
      <c r="C404" s="1" t="s">
        <v>551</v>
      </c>
      <c r="D404" s="44">
        <v>735</v>
      </c>
      <c r="E404" s="32"/>
      <c r="F404" s="22" t="s">
        <v>552</v>
      </c>
      <c r="G404" s="23">
        <f>SUM(G405:G415)</f>
        <v>70099000</v>
      </c>
      <c r="H404" s="24">
        <f>SUM(H405:H415)</f>
        <v>64963328</v>
      </c>
      <c r="I404" s="24">
        <f>SUM(I405:I415)</f>
        <v>41372814</v>
      </c>
      <c r="J404" s="25">
        <f t="shared" si="12"/>
        <v>63.68641397189504</v>
      </c>
      <c r="K404" s="23">
        <f>SUM(K405:K415)</f>
        <v>57716200</v>
      </c>
    </row>
    <row r="405" spans="1:11" ht="12.75">
      <c r="A405" s="51" t="s">
        <v>1020</v>
      </c>
      <c r="B405" s="50" t="s">
        <v>503</v>
      </c>
      <c r="C405" s="1" t="s">
        <v>553</v>
      </c>
      <c r="D405" s="44">
        <v>7351</v>
      </c>
      <c r="E405" s="32">
        <v>413302</v>
      </c>
      <c r="F405" s="1" t="s">
        <v>554</v>
      </c>
      <c r="G405" s="30">
        <v>2950000</v>
      </c>
      <c r="H405" s="30">
        <v>3050000</v>
      </c>
      <c r="I405" s="29">
        <v>3120150</v>
      </c>
      <c r="J405" s="4">
        <f t="shared" si="12"/>
        <v>102.3</v>
      </c>
      <c r="K405" s="30">
        <v>3195033</v>
      </c>
    </row>
    <row r="406" spans="1:11" ht="12.75">
      <c r="A406" s="51" t="s">
        <v>1020</v>
      </c>
      <c r="B406" s="50" t="s">
        <v>503</v>
      </c>
      <c r="C406" s="1" t="s">
        <v>555</v>
      </c>
      <c r="D406" s="44">
        <v>7352</v>
      </c>
      <c r="E406" s="32">
        <v>413302</v>
      </c>
      <c r="F406" s="1" t="s">
        <v>556</v>
      </c>
      <c r="G406" s="30">
        <v>2945000</v>
      </c>
      <c r="H406" s="30">
        <v>2000000</v>
      </c>
      <c r="I406" s="29">
        <v>2046000</v>
      </c>
      <c r="J406" s="4">
        <f t="shared" si="12"/>
        <v>102.3</v>
      </c>
      <c r="K406" s="30">
        <v>2095104</v>
      </c>
    </row>
    <row r="407" spans="1:11" ht="12.75">
      <c r="A407" s="51" t="s">
        <v>1020</v>
      </c>
      <c r="B407" s="50" t="s">
        <v>503</v>
      </c>
      <c r="C407" s="1" t="s">
        <v>557</v>
      </c>
      <c r="D407" s="44">
        <v>7353</v>
      </c>
      <c r="E407" s="32">
        <v>413302</v>
      </c>
      <c r="F407" s="1" t="s">
        <v>558</v>
      </c>
      <c r="G407" s="30">
        <v>35700000</v>
      </c>
      <c r="H407" s="30">
        <v>34000000</v>
      </c>
      <c r="I407" s="29">
        <v>17000000</v>
      </c>
      <c r="J407" s="4">
        <f t="shared" si="12"/>
        <v>50</v>
      </c>
      <c r="K407" s="30">
        <v>27852800</v>
      </c>
    </row>
    <row r="408" spans="1:11" ht="12.75">
      <c r="A408" s="51" t="s">
        <v>1020</v>
      </c>
      <c r="B408" s="50" t="s">
        <v>503</v>
      </c>
      <c r="C408" s="1" t="s">
        <v>559</v>
      </c>
      <c r="D408" s="44">
        <v>7354</v>
      </c>
      <c r="E408" s="32">
        <v>413302</v>
      </c>
      <c r="F408" s="1" t="s">
        <v>560</v>
      </c>
      <c r="G408" s="30">
        <v>10000000</v>
      </c>
      <c r="H408" s="30">
        <v>5333328</v>
      </c>
      <c r="I408" s="29">
        <v>2666664</v>
      </c>
      <c r="J408" s="4">
        <f t="shared" si="12"/>
        <v>50</v>
      </c>
      <c r="K408" s="30">
        <v>5461327</v>
      </c>
    </row>
    <row r="409" spans="1:11" ht="12.75">
      <c r="A409" s="51" t="s">
        <v>1020</v>
      </c>
      <c r="B409" s="50" t="s">
        <v>503</v>
      </c>
      <c r="C409" s="1" t="s">
        <v>561</v>
      </c>
      <c r="D409" s="44">
        <v>7355</v>
      </c>
      <c r="E409" s="32">
        <v>413302</v>
      </c>
      <c r="F409" s="1" t="s">
        <v>562</v>
      </c>
      <c r="G409" s="30">
        <v>4680000</v>
      </c>
      <c r="H409" s="30">
        <v>4850000</v>
      </c>
      <c r="I409" s="29">
        <v>2425000</v>
      </c>
      <c r="J409" s="4">
        <f aca="true" t="shared" si="13" ref="J409:J472">I409/H409*100</f>
        <v>50</v>
      </c>
      <c r="K409" s="30">
        <v>3973120</v>
      </c>
    </row>
    <row r="410" spans="1:11" ht="12.75">
      <c r="A410" s="51" t="s">
        <v>1020</v>
      </c>
      <c r="B410" s="50" t="s">
        <v>503</v>
      </c>
      <c r="C410" s="1" t="s">
        <v>563</v>
      </c>
      <c r="D410" s="44">
        <v>7356</v>
      </c>
      <c r="E410" s="32">
        <v>413302</v>
      </c>
      <c r="F410" s="1" t="s">
        <v>564</v>
      </c>
      <c r="G410" s="30">
        <v>563000</v>
      </c>
      <c r="H410" s="30">
        <v>280000</v>
      </c>
      <c r="I410" s="29">
        <v>140000</v>
      </c>
      <c r="J410" s="4">
        <f t="shared" si="13"/>
        <v>50</v>
      </c>
      <c r="K410" s="30">
        <v>229376</v>
      </c>
    </row>
    <row r="411" spans="1:11" ht="12.75">
      <c r="A411" s="51" t="s">
        <v>1020</v>
      </c>
      <c r="B411" s="50" t="s">
        <v>503</v>
      </c>
      <c r="C411" s="1" t="s">
        <v>565</v>
      </c>
      <c r="D411" s="44">
        <v>7357</v>
      </c>
      <c r="E411" s="32">
        <v>413302</v>
      </c>
      <c r="F411" s="1" t="s">
        <v>566</v>
      </c>
      <c r="G411" s="30">
        <v>540000</v>
      </c>
      <c r="H411" s="30">
        <v>500000</v>
      </c>
      <c r="I411" s="29">
        <v>250000</v>
      </c>
      <c r="J411" s="4">
        <f t="shared" si="13"/>
        <v>50</v>
      </c>
      <c r="K411" s="30">
        <v>409600</v>
      </c>
    </row>
    <row r="412" spans="1:11" ht="12.75">
      <c r="A412" s="51" t="s">
        <v>1020</v>
      </c>
      <c r="B412" s="50" t="s">
        <v>503</v>
      </c>
      <c r="C412" s="1" t="s">
        <v>567</v>
      </c>
      <c r="D412" s="44">
        <v>7358</v>
      </c>
      <c r="E412" s="32">
        <v>413302</v>
      </c>
      <c r="F412" s="1" t="s">
        <v>1099</v>
      </c>
      <c r="G412" s="30">
        <v>337000</v>
      </c>
      <c r="H412" s="30">
        <v>300000</v>
      </c>
      <c r="I412" s="29">
        <v>150000</v>
      </c>
      <c r="J412" s="4">
        <f t="shared" si="13"/>
        <v>50</v>
      </c>
      <c r="K412" s="30">
        <v>245760</v>
      </c>
    </row>
    <row r="413" spans="1:11" ht="12.75">
      <c r="A413" s="51" t="s">
        <v>1020</v>
      </c>
      <c r="B413" s="50" t="s">
        <v>503</v>
      </c>
      <c r="C413" s="1" t="s">
        <v>568</v>
      </c>
      <c r="D413" s="44">
        <v>7359</v>
      </c>
      <c r="E413" s="32">
        <v>413302</v>
      </c>
      <c r="F413" s="1" t="s">
        <v>569</v>
      </c>
      <c r="G413" s="30">
        <v>1524000</v>
      </c>
      <c r="H413" s="30">
        <v>750000</v>
      </c>
      <c r="I413" s="29">
        <v>375000</v>
      </c>
      <c r="J413" s="4">
        <f t="shared" si="13"/>
        <v>50</v>
      </c>
      <c r="K413" s="30">
        <v>614400</v>
      </c>
    </row>
    <row r="414" spans="1:11" ht="12.75">
      <c r="A414" s="51" t="s">
        <v>1020</v>
      </c>
      <c r="B414" s="50" t="s">
        <v>503</v>
      </c>
      <c r="C414" s="1" t="s">
        <v>570</v>
      </c>
      <c r="D414" s="44">
        <v>73510</v>
      </c>
      <c r="E414" s="32">
        <v>413302</v>
      </c>
      <c r="F414" s="1" t="s">
        <v>571</v>
      </c>
      <c r="G414" s="30">
        <v>10300000</v>
      </c>
      <c r="H414" s="30">
        <v>13500000</v>
      </c>
      <c r="I414" s="29">
        <v>13000000</v>
      </c>
      <c r="J414" s="4">
        <f t="shared" si="13"/>
        <v>96.29629629629629</v>
      </c>
      <c r="K414" s="30">
        <v>13312000</v>
      </c>
    </row>
    <row r="415" spans="1:11" ht="12.75">
      <c r="A415" s="51" t="s">
        <v>1020</v>
      </c>
      <c r="B415" s="50" t="s">
        <v>503</v>
      </c>
      <c r="C415" s="1" t="s">
        <v>572</v>
      </c>
      <c r="D415" s="44">
        <v>73511</v>
      </c>
      <c r="E415" s="32">
        <v>413302</v>
      </c>
      <c r="F415" s="1" t="s">
        <v>1083</v>
      </c>
      <c r="G415" s="30">
        <v>560000</v>
      </c>
      <c r="H415" s="30">
        <v>400000</v>
      </c>
      <c r="I415" s="29">
        <v>200000</v>
      </c>
      <c r="J415" s="4">
        <f t="shared" si="13"/>
        <v>50</v>
      </c>
      <c r="K415" s="30">
        <v>327680</v>
      </c>
    </row>
    <row r="416" spans="1:11" ht="12.75">
      <c r="A416" s="51"/>
      <c r="B416" s="50" t="s">
        <v>503</v>
      </c>
      <c r="C416" s="1"/>
      <c r="D416" s="53"/>
      <c r="E416" s="32"/>
      <c r="F416" s="22" t="s">
        <v>495</v>
      </c>
      <c r="G416" s="23">
        <f>G417</f>
        <v>9199999</v>
      </c>
      <c r="H416" s="24">
        <f>H417</f>
        <v>8000000</v>
      </c>
      <c r="I416" s="24">
        <f>I417</f>
        <v>5000000</v>
      </c>
      <c r="J416" s="25">
        <f t="shared" si="13"/>
        <v>62.5</v>
      </c>
      <c r="K416" s="23">
        <f>K417</f>
        <v>5120000</v>
      </c>
    </row>
    <row r="417" spans="1:11" ht="12.75">
      <c r="A417" s="51" t="s">
        <v>1020</v>
      </c>
      <c r="B417" s="50" t="s">
        <v>503</v>
      </c>
      <c r="C417" s="1" t="s">
        <v>573</v>
      </c>
      <c r="D417" s="44">
        <v>736</v>
      </c>
      <c r="E417" s="32">
        <v>4323.4133</v>
      </c>
      <c r="F417" s="1" t="s">
        <v>574</v>
      </c>
      <c r="G417" s="30">
        <v>9199999</v>
      </c>
      <c r="H417" s="29">
        <v>8000000</v>
      </c>
      <c r="I417" s="29">
        <v>5000000</v>
      </c>
      <c r="J417" s="4">
        <f t="shared" si="13"/>
        <v>62.5</v>
      </c>
      <c r="K417" s="30">
        <v>5120000</v>
      </c>
    </row>
    <row r="418" spans="1:11" ht="12.75">
      <c r="A418" s="51"/>
      <c r="B418" s="50"/>
      <c r="C418" s="1"/>
      <c r="D418" s="44"/>
      <c r="E418" s="32"/>
      <c r="F418" s="1"/>
      <c r="G418" s="30"/>
      <c r="H418" s="5"/>
      <c r="I418" s="29"/>
      <c r="J418" s="4"/>
      <c r="K418" s="30"/>
    </row>
    <row r="419" spans="1:11" ht="12.75">
      <c r="A419" s="51"/>
      <c r="B419" s="50"/>
      <c r="C419" s="22" t="s">
        <v>575</v>
      </c>
      <c r="D419" s="53"/>
      <c r="E419" s="21"/>
      <c r="F419" s="22" t="s">
        <v>576</v>
      </c>
      <c r="G419" s="23">
        <f>SUM(G420+G492)</f>
        <v>244275208</v>
      </c>
      <c r="H419" s="24">
        <f>SUM(H420+H492)</f>
        <v>228383511</v>
      </c>
      <c r="I419" s="24">
        <f>SUM(I420+I492)</f>
        <v>258272462</v>
      </c>
      <c r="J419" s="25">
        <f t="shared" si="13"/>
        <v>113.08717554482293</v>
      </c>
      <c r="K419" s="23">
        <f>SUM(K420+K492)</f>
        <v>194381300</v>
      </c>
    </row>
    <row r="420" spans="1:11" ht="12.75">
      <c r="A420" s="51"/>
      <c r="B420" s="50"/>
      <c r="C420" s="1"/>
      <c r="D420" s="44"/>
      <c r="E420" s="21"/>
      <c r="F420" s="22" t="s">
        <v>50</v>
      </c>
      <c r="G420" s="23">
        <f>SUM(G421+G434+G455+G468+G470+G480)</f>
        <v>198761201</v>
      </c>
      <c r="H420" s="24">
        <f>SUM(H421+H434+H455+H468+H470+H480)</f>
        <v>187883511</v>
      </c>
      <c r="I420" s="24">
        <f>SUM(I421+I434+I455+I468+I470+I480)</f>
        <v>178511962</v>
      </c>
      <c r="J420" s="25">
        <f t="shared" si="13"/>
        <v>95.01204286096187</v>
      </c>
      <c r="K420" s="23">
        <f>SUM(K421+K434+K455+K468+K470+K480)</f>
        <v>183857524</v>
      </c>
    </row>
    <row r="421" spans="1:11" ht="12.75">
      <c r="A421" s="51"/>
      <c r="B421" s="50"/>
      <c r="C421" s="1" t="s">
        <v>577</v>
      </c>
      <c r="D421" s="53"/>
      <c r="E421" s="21"/>
      <c r="F421" s="22" t="s">
        <v>578</v>
      </c>
      <c r="G421" s="23">
        <f>SUM(G423+G424+G425+G426+G429+G432+G433)</f>
        <v>97229479</v>
      </c>
      <c r="H421" s="24">
        <f>SUM(H423+H424+H425+H426+H429+H432+H433+H427)</f>
        <v>98644450</v>
      </c>
      <c r="I421" s="24">
        <f>SUM(I423+I424+I425+I426+I429+I432+I433+I427)</f>
        <v>100008832</v>
      </c>
      <c r="J421" s="25">
        <f t="shared" si="13"/>
        <v>101.38313103271395</v>
      </c>
      <c r="K421" s="23">
        <f>SUM(K423+K424+K425+K426+K429+K432+K433+K427)</f>
        <v>104457044</v>
      </c>
    </row>
    <row r="422" spans="1:11" ht="12.75">
      <c r="A422" s="51"/>
      <c r="B422" s="50"/>
      <c r="C422" s="1"/>
      <c r="D422" s="44"/>
      <c r="E422" s="32"/>
      <c r="F422" s="37" t="s">
        <v>579</v>
      </c>
      <c r="G422" s="30"/>
      <c r="H422" s="5"/>
      <c r="I422" s="29"/>
      <c r="J422" s="4"/>
      <c r="K422" s="30"/>
    </row>
    <row r="423" spans="1:11" ht="12.75">
      <c r="A423" s="51" t="s">
        <v>1021</v>
      </c>
      <c r="B423" s="50" t="s">
        <v>580</v>
      </c>
      <c r="C423" s="1" t="s">
        <v>581</v>
      </c>
      <c r="D423" s="44">
        <v>7411</v>
      </c>
      <c r="E423" s="32">
        <v>413300</v>
      </c>
      <c r="F423" s="1" t="s">
        <v>198</v>
      </c>
      <c r="G423" s="30">
        <v>50521150</v>
      </c>
      <c r="H423" s="29">
        <v>53850000</v>
      </c>
      <c r="I423" s="29">
        <v>58080732</v>
      </c>
      <c r="J423" s="4">
        <f t="shared" si="13"/>
        <v>107.85651253481893</v>
      </c>
      <c r="K423" s="30">
        <v>61522670</v>
      </c>
    </row>
    <row r="424" spans="1:11" ht="12.75">
      <c r="A424" s="51" t="s">
        <v>1021</v>
      </c>
      <c r="B424" s="50" t="s">
        <v>580</v>
      </c>
      <c r="C424" s="1" t="s">
        <v>582</v>
      </c>
      <c r="D424" s="44">
        <v>7412</v>
      </c>
      <c r="E424" s="32">
        <v>413300</v>
      </c>
      <c r="F424" s="1" t="s">
        <v>545</v>
      </c>
      <c r="G424" s="30">
        <v>6069471</v>
      </c>
      <c r="H424" s="29">
        <v>6350000</v>
      </c>
      <c r="I424" s="29">
        <v>6782000</v>
      </c>
      <c r="J424" s="4">
        <f t="shared" si="13"/>
        <v>106.80314960629921</v>
      </c>
      <c r="K424" s="30">
        <v>6944768</v>
      </c>
    </row>
    <row r="425" spans="1:11" ht="12.75">
      <c r="A425" s="51" t="s">
        <v>1021</v>
      </c>
      <c r="B425" s="50" t="s">
        <v>580</v>
      </c>
      <c r="C425" s="1" t="s">
        <v>583</v>
      </c>
      <c r="D425" s="44">
        <v>7413</v>
      </c>
      <c r="E425" s="32">
        <v>413301</v>
      </c>
      <c r="F425" s="1" t="s">
        <v>547</v>
      </c>
      <c r="G425" s="30">
        <v>10193207</v>
      </c>
      <c r="H425" s="29">
        <v>10920000</v>
      </c>
      <c r="I425" s="29">
        <v>11753000</v>
      </c>
      <c r="J425" s="4">
        <f t="shared" si="13"/>
        <v>107.62820512820512</v>
      </c>
      <c r="K425" s="30">
        <v>12035072</v>
      </c>
    </row>
    <row r="426" spans="1:11" ht="12.75">
      <c r="A426" s="51" t="s">
        <v>1021</v>
      </c>
      <c r="B426" s="50" t="s">
        <v>580</v>
      </c>
      <c r="C426" s="1" t="s">
        <v>584</v>
      </c>
      <c r="D426" s="44">
        <v>7414</v>
      </c>
      <c r="E426" s="32">
        <v>413310</v>
      </c>
      <c r="F426" s="1" t="s">
        <v>549</v>
      </c>
      <c r="G426" s="30">
        <v>1691229</v>
      </c>
      <c r="H426" s="29">
        <v>1341000</v>
      </c>
      <c r="I426" s="29">
        <v>1386800</v>
      </c>
      <c r="J426" s="4">
        <f t="shared" si="13"/>
        <v>103.41536167039523</v>
      </c>
      <c r="K426" s="30">
        <v>1420083</v>
      </c>
    </row>
    <row r="427" spans="1:11" ht="12.75">
      <c r="A427" s="51" t="s">
        <v>1021</v>
      </c>
      <c r="B427" s="50"/>
      <c r="C427" s="1" t="s">
        <v>585</v>
      </c>
      <c r="D427" s="44">
        <v>74141</v>
      </c>
      <c r="E427" s="32">
        <v>413300</v>
      </c>
      <c r="F427" s="1" t="s">
        <v>200</v>
      </c>
      <c r="G427" s="30"/>
      <c r="H427" s="29">
        <v>189722</v>
      </c>
      <c r="I427" s="29">
        <v>771000</v>
      </c>
      <c r="J427" s="4">
        <f t="shared" si="13"/>
        <v>406.38407775587433</v>
      </c>
      <c r="K427" s="30">
        <v>789504</v>
      </c>
    </row>
    <row r="428" spans="1:11" ht="12.75">
      <c r="A428" s="51"/>
      <c r="B428" s="50"/>
      <c r="C428" s="1"/>
      <c r="D428" s="44"/>
      <c r="E428" s="32"/>
      <c r="F428" s="37" t="s">
        <v>586</v>
      </c>
      <c r="G428" s="38">
        <f>SUM(G429+G432)</f>
        <v>28132422</v>
      </c>
      <c r="H428" s="43">
        <f>SUM(H429+H432)</f>
        <v>25371728</v>
      </c>
      <c r="I428" s="43">
        <f>SUM(I429+I432)</f>
        <v>20599000</v>
      </c>
      <c r="J428" s="25">
        <f t="shared" si="13"/>
        <v>81.18879407819601</v>
      </c>
      <c r="K428" s="38">
        <f>SUM(K429+K432)</f>
        <v>21093376</v>
      </c>
    </row>
    <row r="429" spans="1:11" ht="12.75">
      <c r="A429" s="51" t="s">
        <v>1021</v>
      </c>
      <c r="B429" s="50" t="s">
        <v>580</v>
      </c>
      <c r="C429" s="1" t="s">
        <v>587</v>
      </c>
      <c r="D429" s="44">
        <v>7415</v>
      </c>
      <c r="E429" s="32">
        <v>413302</v>
      </c>
      <c r="F429" s="1" t="s">
        <v>202</v>
      </c>
      <c r="G429" s="30">
        <f>SUM(G430+G431)</f>
        <v>18269422</v>
      </c>
      <c r="H429" s="30">
        <f>SUM(H430+H431)</f>
        <v>17165000</v>
      </c>
      <c r="I429" s="30">
        <f>SUM(I430+I431)</f>
        <v>16495000</v>
      </c>
      <c r="J429" s="4">
        <f t="shared" si="13"/>
        <v>96.09670841829305</v>
      </c>
      <c r="K429" s="30">
        <f>SUM(K430+K431)</f>
        <v>16890880</v>
      </c>
    </row>
    <row r="430" spans="1:11" ht="12.75">
      <c r="A430" s="51" t="s">
        <v>1021</v>
      </c>
      <c r="B430" s="50" t="s">
        <v>580</v>
      </c>
      <c r="C430" s="1" t="s">
        <v>588</v>
      </c>
      <c r="D430" s="44">
        <v>74151</v>
      </c>
      <c r="E430" s="32">
        <v>413302</v>
      </c>
      <c r="F430" s="1" t="s">
        <v>589</v>
      </c>
      <c r="G430" s="30">
        <v>1976106</v>
      </c>
      <c r="H430" s="29">
        <v>2036000</v>
      </c>
      <c r="I430" s="29">
        <v>1018000</v>
      </c>
      <c r="J430" s="4">
        <f t="shared" si="13"/>
        <v>50</v>
      </c>
      <c r="K430" s="30">
        <v>1042432</v>
      </c>
    </row>
    <row r="431" spans="1:11" ht="12.75">
      <c r="A431" s="51" t="s">
        <v>1021</v>
      </c>
      <c r="B431" s="50" t="s">
        <v>580</v>
      </c>
      <c r="C431" s="1" t="s">
        <v>590</v>
      </c>
      <c r="D431" s="44">
        <v>74152</v>
      </c>
      <c r="E431" s="32">
        <v>413302</v>
      </c>
      <c r="F431" s="1" t="s">
        <v>591</v>
      </c>
      <c r="G431" s="30">
        <v>16293316</v>
      </c>
      <c r="H431" s="29">
        <v>15129000</v>
      </c>
      <c r="I431" s="29">
        <v>15477000</v>
      </c>
      <c r="J431" s="4">
        <f t="shared" si="13"/>
        <v>102.30021812413246</v>
      </c>
      <c r="K431" s="30">
        <v>15848448</v>
      </c>
    </row>
    <row r="432" spans="1:11" ht="12.75">
      <c r="A432" s="51" t="s">
        <v>1021</v>
      </c>
      <c r="B432" s="50" t="s">
        <v>580</v>
      </c>
      <c r="C432" s="1" t="s">
        <v>592</v>
      </c>
      <c r="D432" s="44">
        <v>7416</v>
      </c>
      <c r="E432" s="32">
        <v>413302</v>
      </c>
      <c r="F432" s="1" t="s">
        <v>593</v>
      </c>
      <c r="G432" s="30">
        <v>9863000</v>
      </c>
      <c r="H432" s="29">
        <v>8206728</v>
      </c>
      <c r="I432" s="29">
        <v>4104000</v>
      </c>
      <c r="J432" s="4">
        <f t="shared" si="13"/>
        <v>50.00774973899465</v>
      </c>
      <c r="K432" s="30">
        <v>4202496</v>
      </c>
    </row>
    <row r="433" spans="1:11" ht="12.75">
      <c r="A433" s="51" t="s">
        <v>1021</v>
      </c>
      <c r="B433" s="50" t="s">
        <v>580</v>
      </c>
      <c r="C433" s="1" t="s">
        <v>594</v>
      </c>
      <c r="D433" s="44">
        <v>7417</v>
      </c>
      <c r="E433" s="32">
        <v>413302</v>
      </c>
      <c r="F433" s="1" t="s">
        <v>595</v>
      </c>
      <c r="G433" s="30">
        <v>622000</v>
      </c>
      <c r="H433" s="29">
        <v>622000</v>
      </c>
      <c r="I433" s="29">
        <v>636300</v>
      </c>
      <c r="J433" s="4">
        <f t="shared" si="13"/>
        <v>102.29903536977491</v>
      </c>
      <c r="K433" s="30">
        <v>651571</v>
      </c>
    </row>
    <row r="434" spans="1:11" ht="12.75">
      <c r="A434" s="51"/>
      <c r="B434" s="50"/>
      <c r="C434" s="1"/>
      <c r="D434" s="44"/>
      <c r="E434" s="32"/>
      <c r="F434" s="22" t="s">
        <v>596</v>
      </c>
      <c r="G434" s="23">
        <f>SUM(G435+G448)</f>
        <v>19611855</v>
      </c>
      <c r="H434" s="24">
        <f>SUM(H435+H448)</f>
        <v>20398871</v>
      </c>
      <c r="I434" s="24">
        <f>SUM(I435+I448)</f>
        <v>16531760</v>
      </c>
      <c r="J434" s="25">
        <f t="shared" si="13"/>
        <v>81.04252436323559</v>
      </c>
      <c r="K434" s="23">
        <f>SUM(K435+K448)</f>
        <v>15941797</v>
      </c>
    </row>
    <row r="435" spans="1:11" ht="12.75">
      <c r="A435" s="51"/>
      <c r="B435" s="50"/>
      <c r="C435" s="1" t="s">
        <v>597</v>
      </c>
      <c r="D435" s="53"/>
      <c r="E435" s="32"/>
      <c r="F435" s="22" t="s">
        <v>598</v>
      </c>
      <c r="G435" s="23">
        <f>SUM(G437+G438+G439+G441)</f>
        <v>15098115</v>
      </c>
      <c r="H435" s="24">
        <f>SUM(H437+H438+H439+H441+H440)</f>
        <v>16474429</v>
      </c>
      <c r="I435" s="24">
        <f>SUM(I437+I438+I439+I441+I440)</f>
        <v>13118160</v>
      </c>
      <c r="J435" s="25">
        <f t="shared" si="13"/>
        <v>79.62740317130262</v>
      </c>
      <c r="K435" s="23">
        <f>SUM(K437+K438+K439+K441+K440)</f>
        <v>12446271</v>
      </c>
    </row>
    <row r="436" spans="1:11" ht="12.75">
      <c r="A436" s="51"/>
      <c r="B436" s="50"/>
      <c r="C436" s="1"/>
      <c r="D436" s="44"/>
      <c r="E436" s="32"/>
      <c r="F436" s="1" t="s">
        <v>599</v>
      </c>
      <c r="G436" s="30"/>
      <c r="H436" s="5"/>
      <c r="I436" s="29"/>
      <c r="J436" s="4"/>
      <c r="K436" s="30"/>
    </row>
    <row r="437" spans="1:11" ht="12.75">
      <c r="A437" s="51" t="s">
        <v>1022</v>
      </c>
      <c r="B437" s="50" t="s">
        <v>580</v>
      </c>
      <c r="C437" s="1" t="s">
        <v>600</v>
      </c>
      <c r="D437" s="44">
        <v>7421</v>
      </c>
      <c r="E437" s="32">
        <v>4120</v>
      </c>
      <c r="F437" s="1" t="s">
        <v>198</v>
      </c>
      <c r="G437" s="30">
        <v>2335231</v>
      </c>
      <c r="H437" s="29">
        <v>3470000</v>
      </c>
      <c r="I437" s="29">
        <v>4012000</v>
      </c>
      <c r="J437" s="4">
        <f t="shared" si="13"/>
        <v>115.61959654178675</v>
      </c>
      <c r="K437" s="30">
        <v>2572288</v>
      </c>
    </row>
    <row r="438" spans="1:11" ht="12.75">
      <c r="A438" s="51" t="s">
        <v>1022</v>
      </c>
      <c r="B438" s="50" t="s">
        <v>580</v>
      </c>
      <c r="C438" s="1" t="s">
        <v>601</v>
      </c>
      <c r="D438" s="44">
        <v>7422</v>
      </c>
      <c r="E438" s="32">
        <v>4120</v>
      </c>
      <c r="F438" s="1" t="s">
        <v>545</v>
      </c>
      <c r="G438" s="30">
        <v>452895</v>
      </c>
      <c r="H438" s="29">
        <v>625000</v>
      </c>
      <c r="I438" s="29">
        <v>456200</v>
      </c>
      <c r="J438" s="4">
        <f t="shared" si="13"/>
        <v>72.992</v>
      </c>
      <c r="K438" s="30">
        <v>467149</v>
      </c>
    </row>
    <row r="439" spans="1:11" ht="12.75">
      <c r="A439" s="51" t="s">
        <v>1022</v>
      </c>
      <c r="B439" s="50" t="s">
        <v>580</v>
      </c>
      <c r="C439" s="1" t="s">
        <v>602</v>
      </c>
      <c r="D439" s="44">
        <v>7423</v>
      </c>
      <c r="E439" s="32">
        <v>4120</v>
      </c>
      <c r="F439" s="1" t="s">
        <v>547</v>
      </c>
      <c r="G439" s="30">
        <v>464711</v>
      </c>
      <c r="H439" s="29">
        <v>680000</v>
      </c>
      <c r="I439" s="29">
        <v>481000</v>
      </c>
      <c r="J439" s="4">
        <f t="shared" si="13"/>
        <v>70.73529411764706</v>
      </c>
      <c r="K439" s="30">
        <v>492544</v>
      </c>
    </row>
    <row r="440" spans="1:11" ht="12.75">
      <c r="A440" s="51"/>
      <c r="B440" s="50"/>
      <c r="C440" s="1" t="s">
        <v>603</v>
      </c>
      <c r="D440" s="44">
        <v>7424</v>
      </c>
      <c r="E440" s="32">
        <v>4120</v>
      </c>
      <c r="F440" s="1" t="s">
        <v>200</v>
      </c>
      <c r="G440" s="30"/>
      <c r="H440" s="29">
        <v>15829</v>
      </c>
      <c r="I440" s="29">
        <v>21360</v>
      </c>
      <c r="J440" s="4">
        <f t="shared" si="13"/>
        <v>134.94219470591952</v>
      </c>
      <c r="K440" s="30">
        <v>21873</v>
      </c>
    </row>
    <row r="441" spans="1:11" ht="12.75">
      <c r="A441" s="51"/>
      <c r="B441" s="50"/>
      <c r="C441" s="1"/>
      <c r="D441" s="44"/>
      <c r="E441" s="32"/>
      <c r="F441" s="1" t="s">
        <v>604</v>
      </c>
      <c r="G441" s="20">
        <f>SUM(G442+G445)</f>
        <v>11845278</v>
      </c>
      <c r="H441" s="20">
        <f>SUM(H442+H445)</f>
        <v>11683600</v>
      </c>
      <c r="I441" s="20">
        <f>SUM(I442+I445)</f>
        <v>8147600</v>
      </c>
      <c r="J441" s="4">
        <f t="shared" si="13"/>
        <v>69.73535554110035</v>
      </c>
      <c r="K441" s="20">
        <f>SUM(K442+K445)</f>
        <v>8892417</v>
      </c>
    </row>
    <row r="442" spans="1:11" ht="12.75">
      <c r="A442" s="51" t="s">
        <v>1022</v>
      </c>
      <c r="B442" s="50" t="s">
        <v>580</v>
      </c>
      <c r="C442" s="1" t="s">
        <v>605</v>
      </c>
      <c r="D442" s="44">
        <v>7425</v>
      </c>
      <c r="E442" s="32">
        <v>4120</v>
      </c>
      <c r="F442" s="1" t="s">
        <v>202</v>
      </c>
      <c r="G442" s="30">
        <f>SUM(G443:G444)</f>
        <v>5667500</v>
      </c>
      <c r="H442" s="30">
        <f>SUM(H443:H444)</f>
        <v>6094700</v>
      </c>
      <c r="I442" s="30">
        <f>SUM(I443:I444)</f>
        <v>5889550</v>
      </c>
      <c r="J442" s="4">
        <f t="shared" si="13"/>
        <v>96.633960654339</v>
      </c>
      <c r="K442" s="30">
        <f>SUM(K443:K444)</f>
        <v>6030900</v>
      </c>
    </row>
    <row r="443" spans="1:11" ht="12.75">
      <c r="A443" s="51" t="s">
        <v>1022</v>
      </c>
      <c r="B443" s="50" t="s">
        <v>580</v>
      </c>
      <c r="C443" s="1" t="s">
        <v>606</v>
      </c>
      <c r="D443" s="44">
        <v>74251</v>
      </c>
      <c r="E443" s="32">
        <v>4120</v>
      </c>
      <c r="F443" s="1" t="s">
        <v>607</v>
      </c>
      <c r="G443" s="30">
        <v>641100</v>
      </c>
      <c r="H443" s="29">
        <v>660300</v>
      </c>
      <c r="I443" s="29">
        <v>330150</v>
      </c>
      <c r="J443" s="4">
        <f t="shared" si="13"/>
        <v>50</v>
      </c>
      <c r="K443" s="30">
        <v>338074</v>
      </c>
    </row>
    <row r="444" spans="1:11" ht="12.75">
      <c r="A444" s="51"/>
      <c r="B444" s="50" t="s">
        <v>580</v>
      </c>
      <c r="C444" s="1" t="s">
        <v>608</v>
      </c>
      <c r="D444" s="44">
        <v>74252</v>
      </c>
      <c r="E444" s="32">
        <v>4120</v>
      </c>
      <c r="F444" s="1" t="s">
        <v>609</v>
      </c>
      <c r="G444" s="30">
        <v>5026400</v>
      </c>
      <c r="H444" s="29">
        <v>5434400</v>
      </c>
      <c r="I444" s="29">
        <v>5559400</v>
      </c>
      <c r="J444" s="4">
        <f t="shared" si="13"/>
        <v>102.30016193139997</v>
      </c>
      <c r="K444" s="30">
        <v>5692826</v>
      </c>
    </row>
    <row r="445" spans="1:11" ht="12.75">
      <c r="A445" s="51"/>
      <c r="B445" s="50"/>
      <c r="C445" s="1" t="s">
        <v>610</v>
      </c>
      <c r="D445" s="44">
        <v>7426</v>
      </c>
      <c r="E445" s="32"/>
      <c r="F445" s="1" t="s">
        <v>611</v>
      </c>
      <c r="G445" s="20">
        <f>SUM(G446+G447)</f>
        <v>6177778</v>
      </c>
      <c r="H445" s="20">
        <f>SUM(H446+H447)</f>
        <v>5588900</v>
      </c>
      <c r="I445" s="20">
        <f>SUM(I446+I447)</f>
        <v>2258050</v>
      </c>
      <c r="J445" s="4">
        <f t="shared" si="13"/>
        <v>40.40240476659092</v>
      </c>
      <c r="K445" s="20">
        <f>SUM(K446+K447)</f>
        <v>2861517</v>
      </c>
    </row>
    <row r="446" spans="1:11" ht="12.75">
      <c r="A446" s="51" t="s">
        <v>1022</v>
      </c>
      <c r="B446" s="50" t="s">
        <v>580</v>
      </c>
      <c r="C446" s="1" t="s">
        <v>612</v>
      </c>
      <c r="D446" s="44">
        <v>74261</v>
      </c>
      <c r="E446" s="32">
        <v>4120</v>
      </c>
      <c r="F446" s="1" t="s">
        <v>613</v>
      </c>
      <c r="G446" s="30">
        <v>5032200</v>
      </c>
      <c r="H446" s="29">
        <v>4516100</v>
      </c>
      <c r="I446" s="29">
        <v>2258050</v>
      </c>
      <c r="J446" s="4">
        <f t="shared" si="13"/>
        <v>50</v>
      </c>
      <c r="K446" s="30">
        <v>2312243</v>
      </c>
    </row>
    <row r="447" spans="1:11" ht="12.75">
      <c r="A447" s="51" t="s">
        <v>1022</v>
      </c>
      <c r="B447" s="50" t="s">
        <v>580</v>
      </c>
      <c r="C447" s="1" t="s">
        <v>614</v>
      </c>
      <c r="D447" s="44">
        <v>74262</v>
      </c>
      <c r="E447" s="32">
        <v>4120</v>
      </c>
      <c r="F447" s="1" t="s">
        <v>615</v>
      </c>
      <c r="G447" s="30">
        <v>1145578</v>
      </c>
      <c r="H447" s="29">
        <v>1072800</v>
      </c>
      <c r="I447" s="29"/>
      <c r="J447" s="4"/>
      <c r="K447" s="30">
        <v>549274</v>
      </c>
    </row>
    <row r="448" spans="1:11" ht="12.75">
      <c r="A448" s="51"/>
      <c r="B448" s="50" t="s">
        <v>580</v>
      </c>
      <c r="C448" s="1" t="s">
        <v>616</v>
      </c>
      <c r="D448" s="53"/>
      <c r="E448" s="32"/>
      <c r="F448" s="22" t="s">
        <v>617</v>
      </c>
      <c r="G448" s="23">
        <f>SUM(G449:G454)</f>
        <v>4513740</v>
      </c>
      <c r="H448" s="24">
        <f>SUM(H449:H454)</f>
        <v>3924442</v>
      </c>
      <c r="I448" s="24">
        <f>SUM(I449:I454)</f>
        <v>3413600</v>
      </c>
      <c r="J448" s="25">
        <f t="shared" si="13"/>
        <v>86.98306663724422</v>
      </c>
      <c r="K448" s="23">
        <f>SUM(K449:K454)</f>
        <v>3495526</v>
      </c>
    </row>
    <row r="449" spans="1:11" ht="12.75">
      <c r="A449" s="51" t="s">
        <v>1022</v>
      </c>
      <c r="B449" s="50" t="s">
        <v>580</v>
      </c>
      <c r="C449" s="1" t="s">
        <v>618</v>
      </c>
      <c r="D449" s="44">
        <v>7431</v>
      </c>
      <c r="E449" s="32">
        <v>413300</v>
      </c>
      <c r="F449" s="1" t="s">
        <v>198</v>
      </c>
      <c r="G449" s="30">
        <v>1845012</v>
      </c>
      <c r="H449" s="29">
        <v>1710000</v>
      </c>
      <c r="I449" s="29">
        <v>1851000</v>
      </c>
      <c r="J449" s="4">
        <f t="shared" si="13"/>
        <v>108.24561403508773</v>
      </c>
      <c r="K449" s="30">
        <v>1895424</v>
      </c>
    </row>
    <row r="450" spans="1:11" ht="12.75">
      <c r="A450" s="51" t="s">
        <v>1022</v>
      </c>
      <c r="B450" s="50" t="s">
        <v>580</v>
      </c>
      <c r="C450" s="1" t="s">
        <v>619</v>
      </c>
      <c r="D450" s="44">
        <v>7432</v>
      </c>
      <c r="E450" s="32">
        <v>413300</v>
      </c>
      <c r="F450" s="1" t="s">
        <v>545</v>
      </c>
      <c r="G450" s="30">
        <v>452127</v>
      </c>
      <c r="H450" s="29">
        <v>430000</v>
      </c>
      <c r="I450" s="29">
        <v>445000</v>
      </c>
      <c r="J450" s="4">
        <f t="shared" si="13"/>
        <v>103.48837209302326</v>
      </c>
      <c r="K450" s="30">
        <v>455680</v>
      </c>
    </row>
    <row r="451" spans="1:11" ht="12.75">
      <c r="A451" s="51" t="s">
        <v>1022</v>
      </c>
      <c r="B451" s="50" t="s">
        <v>580</v>
      </c>
      <c r="C451" s="1" t="s">
        <v>620</v>
      </c>
      <c r="D451" s="44">
        <v>7433</v>
      </c>
      <c r="E451" s="32">
        <v>413301</v>
      </c>
      <c r="F451" s="1" t="s">
        <v>621</v>
      </c>
      <c r="G451" s="30">
        <v>367157</v>
      </c>
      <c r="H451" s="29">
        <v>340000</v>
      </c>
      <c r="I451" s="29">
        <v>355000</v>
      </c>
      <c r="J451" s="4">
        <f t="shared" si="13"/>
        <v>104.41176470588236</v>
      </c>
      <c r="K451" s="30">
        <v>363520</v>
      </c>
    </row>
    <row r="452" spans="1:11" ht="12.75">
      <c r="A452" s="51" t="s">
        <v>1022</v>
      </c>
      <c r="B452" s="50" t="s">
        <v>580</v>
      </c>
      <c r="C452" s="1" t="s">
        <v>622</v>
      </c>
      <c r="D452" s="44">
        <v>7434</v>
      </c>
      <c r="E452" s="32">
        <v>413310</v>
      </c>
      <c r="F452" s="1" t="s">
        <v>549</v>
      </c>
      <c r="G452" s="30">
        <v>40378</v>
      </c>
      <c r="H452" s="29">
        <v>33000</v>
      </c>
      <c r="I452" s="29">
        <v>34000</v>
      </c>
      <c r="J452" s="4">
        <f t="shared" si="13"/>
        <v>103.03030303030303</v>
      </c>
      <c r="K452" s="30">
        <v>34816</v>
      </c>
    </row>
    <row r="453" spans="1:11" ht="12.75">
      <c r="A453" s="51" t="s">
        <v>1022</v>
      </c>
      <c r="B453" s="50"/>
      <c r="C453" s="1" t="s">
        <v>623</v>
      </c>
      <c r="D453" s="44">
        <v>7435</v>
      </c>
      <c r="E453" s="32">
        <v>4120</v>
      </c>
      <c r="F453" s="1" t="s">
        <v>200</v>
      </c>
      <c r="G453" s="30"/>
      <c r="H453" s="29">
        <v>6492</v>
      </c>
      <c r="I453" s="29">
        <v>26100</v>
      </c>
      <c r="J453" s="4">
        <f t="shared" si="13"/>
        <v>402.0332717190388</v>
      </c>
      <c r="K453" s="30">
        <v>26726</v>
      </c>
    </row>
    <row r="454" spans="1:11" ht="12.75">
      <c r="A454" s="51" t="s">
        <v>1022</v>
      </c>
      <c r="B454" s="50" t="s">
        <v>580</v>
      </c>
      <c r="C454" s="1" t="s">
        <v>624</v>
      </c>
      <c r="D454" s="44">
        <v>7436</v>
      </c>
      <c r="E454" s="32">
        <v>413302</v>
      </c>
      <c r="F454" s="1" t="s">
        <v>625</v>
      </c>
      <c r="G454" s="30">
        <v>1809066</v>
      </c>
      <c r="H454" s="29">
        <v>1404950</v>
      </c>
      <c r="I454" s="29">
        <v>702500</v>
      </c>
      <c r="J454" s="4">
        <f t="shared" si="13"/>
        <v>50.001779422755256</v>
      </c>
      <c r="K454" s="30">
        <v>719360</v>
      </c>
    </row>
    <row r="455" spans="1:11" ht="12.75">
      <c r="A455" s="51"/>
      <c r="B455" s="50"/>
      <c r="C455" s="1" t="s">
        <v>626</v>
      </c>
      <c r="D455" s="53"/>
      <c r="E455" s="32"/>
      <c r="F455" s="22" t="s">
        <v>627</v>
      </c>
      <c r="G455" s="23">
        <f>SUM(G457+G458+G459+G460+G462)</f>
        <v>56639259</v>
      </c>
      <c r="H455" s="24">
        <f>SUM(H457+H458+H459+H460+H462+H461)</f>
        <v>47957298</v>
      </c>
      <c r="I455" s="24">
        <f>SUM(I457+I458+I459+I460+I462+I461)</f>
        <v>44716800</v>
      </c>
      <c r="J455" s="25">
        <f t="shared" si="13"/>
        <v>93.24295126051514</v>
      </c>
      <c r="K455" s="23">
        <f>SUM(K457+K458+K459+K460+K462+K461)</f>
        <v>45790004</v>
      </c>
    </row>
    <row r="456" spans="1:11" ht="12.75">
      <c r="A456" s="51"/>
      <c r="B456" s="50"/>
      <c r="C456" s="1"/>
      <c r="D456" s="44"/>
      <c r="E456" s="32"/>
      <c r="F456" s="1" t="s">
        <v>599</v>
      </c>
      <c r="G456" s="30"/>
      <c r="H456" s="5"/>
      <c r="I456" s="29"/>
      <c r="J456" s="4"/>
      <c r="K456" s="30"/>
    </row>
    <row r="457" spans="1:11" ht="12.75">
      <c r="A457" s="51" t="s">
        <v>1023</v>
      </c>
      <c r="B457" s="50" t="s">
        <v>580</v>
      </c>
      <c r="C457" s="1" t="s">
        <v>628</v>
      </c>
      <c r="D457" s="44">
        <v>7441</v>
      </c>
      <c r="E457" s="32">
        <v>413300</v>
      </c>
      <c r="F457" s="1" t="s">
        <v>198</v>
      </c>
      <c r="G457" s="30">
        <v>23140669</v>
      </c>
      <c r="H457" s="29">
        <v>23100000</v>
      </c>
      <c r="I457" s="29">
        <v>24015300</v>
      </c>
      <c r="J457" s="4">
        <f t="shared" si="13"/>
        <v>103.96233766233766</v>
      </c>
      <c r="K457" s="30">
        <v>24591667</v>
      </c>
    </row>
    <row r="458" spans="1:11" ht="12.75">
      <c r="A458" s="51" t="s">
        <v>1023</v>
      </c>
      <c r="B458" s="50" t="s">
        <v>580</v>
      </c>
      <c r="C458" s="1" t="s">
        <v>629</v>
      </c>
      <c r="D458" s="44">
        <v>7442</v>
      </c>
      <c r="E458" s="32">
        <v>413300</v>
      </c>
      <c r="F458" s="1" t="s">
        <v>545</v>
      </c>
      <c r="G458" s="30">
        <v>2836001</v>
      </c>
      <c r="H458" s="29">
        <v>3300000</v>
      </c>
      <c r="I458" s="29">
        <v>3200000</v>
      </c>
      <c r="J458" s="4">
        <f t="shared" si="13"/>
        <v>96.96969696969697</v>
      </c>
      <c r="K458" s="30">
        <v>3276800</v>
      </c>
    </row>
    <row r="459" spans="1:11" ht="12.75">
      <c r="A459" s="51" t="s">
        <v>1023</v>
      </c>
      <c r="B459" s="50" t="s">
        <v>580</v>
      </c>
      <c r="C459" s="1" t="s">
        <v>630</v>
      </c>
      <c r="D459" s="44">
        <v>7443</v>
      </c>
      <c r="E459" s="32">
        <v>413301</v>
      </c>
      <c r="F459" s="1" t="s">
        <v>547</v>
      </c>
      <c r="G459" s="30">
        <v>5131113</v>
      </c>
      <c r="H459" s="29">
        <v>4900000</v>
      </c>
      <c r="I459" s="29">
        <v>4597000</v>
      </c>
      <c r="J459" s="4">
        <f t="shared" si="13"/>
        <v>93.81632653061224</v>
      </c>
      <c r="K459" s="30">
        <v>4707328</v>
      </c>
    </row>
    <row r="460" spans="1:11" ht="12.75">
      <c r="A460" s="51" t="s">
        <v>1023</v>
      </c>
      <c r="B460" s="50" t="s">
        <v>580</v>
      </c>
      <c r="C460" s="1" t="s">
        <v>631</v>
      </c>
      <c r="D460" s="44">
        <v>7444</v>
      </c>
      <c r="E460" s="32">
        <v>413310</v>
      </c>
      <c r="F460" s="1" t="s">
        <v>549</v>
      </c>
      <c r="G460" s="30">
        <v>704076</v>
      </c>
      <c r="H460" s="29">
        <v>565000</v>
      </c>
      <c r="I460" s="29">
        <v>583200</v>
      </c>
      <c r="J460" s="4">
        <f t="shared" si="13"/>
        <v>103.2212389380531</v>
      </c>
      <c r="K460" s="30">
        <v>597197</v>
      </c>
    </row>
    <row r="461" spans="1:11" ht="12.75">
      <c r="A461" s="51" t="s">
        <v>1023</v>
      </c>
      <c r="B461" s="50"/>
      <c r="C461" s="1" t="s">
        <v>632</v>
      </c>
      <c r="D461" s="44">
        <v>7445</v>
      </c>
      <c r="E461" s="32">
        <v>413300</v>
      </c>
      <c r="F461" s="1" t="s">
        <v>200</v>
      </c>
      <c r="G461" s="30"/>
      <c r="H461" s="29">
        <v>84898</v>
      </c>
      <c r="I461" s="29">
        <v>341400</v>
      </c>
      <c r="J461" s="4">
        <f t="shared" si="13"/>
        <v>402.12961436076233</v>
      </c>
      <c r="K461" s="30">
        <v>349594</v>
      </c>
    </row>
    <row r="462" spans="1:11" ht="12.75">
      <c r="A462" s="51"/>
      <c r="B462" s="50"/>
      <c r="C462" s="1"/>
      <c r="D462" s="44"/>
      <c r="E462" s="32"/>
      <c r="F462" s="1" t="s">
        <v>633</v>
      </c>
      <c r="G462" s="20">
        <f>SUM(G463:G467)</f>
        <v>24827400</v>
      </c>
      <c r="H462" s="20">
        <f>SUM(H463:H467)</f>
        <v>16007400</v>
      </c>
      <c r="I462" s="20">
        <f>SUM(I463:I467)</f>
        <v>11979900</v>
      </c>
      <c r="J462" s="4">
        <f t="shared" si="13"/>
        <v>74.83976161025527</v>
      </c>
      <c r="K462" s="20">
        <f>SUM(K463:K467)</f>
        <v>12267418</v>
      </c>
    </row>
    <row r="463" spans="1:11" ht="12.75">
      <c r="A463" s="51" t="s">
        <v>1023</v>
      </c>
      <c r="B463" s="50" t="s">
        <v>580</v>
      </c>
      <c r="C463" s="1" t="s">
        <v>634</v>
      </c>
      <c r="D463" s="44">
        <v>7446</v>
      </c>
      <c r="E463" s="32">
        <v>413302</v>
      </c>
      <c r="F463" s="1" t="s">
        <v>202</v>
      </c>
      <c r="G463" s="30">
        <v>7381100</v>
      </c>
      <c r="H463" s="29">
        <v>7603000</v>
      </c>
      <c r="I463" s="29">
        <v>7777700</v>
      </c>
      <c r="J463" s="4">
        <f t="shared" si="13"/>
        <v>102.29777719321321</v>
      </c>
      <c r="K463" s="30">
        <v>7964365</v>
      </c>
    </row>
    <row r="464" spans="1:11" ht="12.75">
      <c r="A464" s="51" t="s">
        <v>1023</v>
      </c>
      <c r="B464" s="50" t="s">
        <v>580</v>
      </c>
      <c r="C464" s="1" t="s">
        <v>635</v>
      </c>
      <c r="D464" s="44">
        <v>7447</v>
      </c>
      <c r="E464" s="32">
        <v>413302</v>
      </c>
      <c r="F464" s="1" t="s">
        <v>636</v>
      </c>
      <c r="G464" s="30">
        <v>11854300</v>
      </c>
      <c r="H464" s="29">
        <v>6208400</v>
      </c>
      <c r="I464" s="29">
        <v>3104200</v>
      </c>
      <c r="J464" s="4">
        <f t="shared" si="13"/>
        <v>50</v>
      </c>
      <c r="K464" s="30">
        <v>3178701</v>
      </c>
    </row>
    <row r="465" spans="1:11" ht="12.75">
      <c r="A465" s="51" t="s">
        <v>1023</v>
      </c>
      <c r="B465" s="50" t="s">
        <v>580</v>
      </c>
      <c r="C465" s="1" t="s">
        <v>637</v>
      </c>
      <c r="D465" s="44">
        <v>7448</v>
      </c>
      <c r="E465" s="32">
        <v>413302</v>
      </c>
      <c r="F465" s="1" t="s">
        <v>638</v>
      </c>
      <c r="G465" s="30">
        <v>3192000</v>
      </c>
      <c r="H465" s="29">
        <v>1596000</v>
      </c>
      <c r="I465" s="29">
        <v>798000</v>
      </c>
      <c r="J465" s="4">
        <f t="shared" si="13"/>
        <v>50</v>
      </c>
      <c r="K465" s="30">
        <v>817152</v>
      </c>
    </row>
    <row r="466" spans="1:11" ht="12.75">
      <c r="A466" s="51" t="s">
        <v>1023</v>
      </c>
      <c r="B466" s="50"/>
      <c r="C466" s="1"/>
      <c r="D466" s="44"/>
      <c r="E466" s="32"/>
      <c r="F466" s="1" t="s">
        <v>957</v>
      </c>
      <c r="G466" s="30">
        <v>1200000</v>
      </c>
      <c r="H466" s="29"/>
      <c r="I466" s="29"/>
      <c r="J466" s="4"/>
      <c r="K466" s="30"/>
    </row>
    <row r="467" spans="1:11" ht="12.75">
      <c r="A467" s="51" t="s">
        <v>1023</v>
      </c>
      <c r="B467" s="50" t="s">
        <v>580</v>
      </c>
      <c r="C467" s="1" t="s">
        <v>639</v>
      </c>
      <c r="D467" s="44">
        <v>7449</v>
      </c>
      <c r="E467" s="32">
        <v>413302</v>
      </c>
      <c r="F467" s="1" t="s">
        <v>640</v>
      </c>
      <c r="G467" s="30">
        <v>1200000</v>
      </c>
      <c r="H467" s="29">
        <v>600000</v>
      </c>
      <c r="I467" s="29">
        <v>300000</v>
      </c>
      <c r="J467" s="4">
        <f t="shared" si="13"/>
        <v>50</v>
      </c>
      <c r="K467" s="30">
        <v>307200</v>
      </c>
    </row>
    <row r="468" spans="1:11" ht="12.75">
      <c r="A468" s="51" t="s">
        <v>1024</v>
      </c>
      <c r="B468" s="50" t="s">
        <v>580</v>
      </c>
      <c r="C468" s="1" t="s">
        <v>641</v>
      </c>
      <c r="D468" s="53"/>
      <c r="E468" s="32">
        <v>413302</v>
      </c>
      <c r="F468" s="22" t="s">
        <v>1084</v>
      </c>
      <c r="G468" s="23">
        <v>2020000</v>
      </c>
      <c r="H468" s="24">
        <v>2080600</v>
      </c>
      <c r="I468" s="24">
        <v>2128500</v>
      </c>
      <c r="J468" s="25">
        <f t="shared" si="13"/>
        <v>102.30222051331346</v>
      </c>
      <c r="K468" s="23">
        <v>2179584</v>
      </c>
    </row>
    <row r="469" spans="1:11" ht="12.75">
      <c r="A469" s="51" t="s">
        <v>1024</v>
      </c>
      <c r="B469" s="50" t="s">
        <v>580</v>
      </c>
      <c r="C469" s="1" t="s">
        <v>642</v>
      </c>
      <c r="D469" s="44">
        <v>7451</v>
      </c>
      <c r="E469" s="32">
        <v>413302</v>
      </c>
      <c r="F469" s="1" t="s">
        <v>643</v>
      </c>
      <c r="G469" s="30">
        <v>2020000</v>
      </c>
      <c r="H469" s="29">
        <v>2080600</v>
      </c>
      <c r="I469" s="29">
        <v>2128500</v>
      </c>
      <c r="J469" s="4">
        <f t="shared" si="13"/>
        <v>102.30222051331346</v>
      </c>
      <c r="K469" s="30">
        <v>2179584</v>
      </c>
    </row>
    <row r="470" spans="1:11" ht="12.75">
      <c r="A470" s="51"/>
      <c r="B470" s="50"/>
      <c r="C470" s="1" t="s">
        <v>644</v>
      </c>
      <c r="D470" s="53"/>
      <c r="E470" s="32"/>
      <c r="F470" s="22" t="s">
        <v>645</v>
      </c>
      <c r="G470" s="23">
        <f>SUM(G471:G479)</f>
        <v>12545747</v>
      </c>
      <c r="H470" s="24">
        <f>SUM(H471:H479)</f>
        <v>9738292</v>
      </c>
      <c r="I470" s="24">
        <f>SUM(I471:I479)</f>
        <v>8247970</v>
      </c>
      <c r="J470" s="25">
        <f t="shared" si="13"/>
        <v>84.69626911988263</v>
      </c>
      <c r="K470" s="23">
        <f>SUM(K471:K479)</f>
        <v>8445921</v>
      </c>
    </row>
    <row r="471" spans="1:11" ht="12.75">
      <c r="A471" s="51" t="s">
        <v>1024</v>
      </c>
      <c r="B471" s="50" t="s">
        <v>580</v>
      </c>
      <c r="C471" s="1" t="s">
        <v>646</v>
      </c>
      <c r="D471" s="44">
        <v>7461</v>
      </c>
      <c r="E471" s="32">
        <v>413300</v>
      </c>
      <c r="F471" s="1" t="s">
        <v>198</v>
      </c>
      <c r="G471" s="30">
        <v>4452183</v>
      </c>
      <c r="H471" s="29">
        <v>4595000</v>
      </c>
      <c r="I471" s="29">
        <v>4634000</v>
      </c>
      <c r="J471" s="4">
        <f t="shared" si="13"/>
        <v>100.84874863982589</v>
      </c>
      <c r="K471" s="30">
        <v>4745216</v>
      </c>
    </row>
    <row r="472" spans="1:11" ht="12.75">
      <c r="A472" s="51" t="s">
        <v>1024</v>
      </c>
      <c r="B472" s="50" t="s">
        <v>580</v>
      </c>
      <c r="C472" s="1" t="s">
        <v>647</v>
      </c>
      <c r="D472" s="44">
        <v>7462</v>
      </c>
      <c r="E472" s="32">
        <v>413300</v>
      </c>
      <c r="F472" s="1" t="s">
        <v>545</v>
      </c>
      <c r="G472" s="30">
        <v>282839</v>
      </c>
      <c r="H472" s="29">
        <v>297000</v>
      </c>
      <c r="I472" s="29">
        <v>300000</v>
      </c>
      <c r="J472" s="4">
        <f t="shared" si="13"/>
        <v>101.01010101010101</v>
      </c>
      <c r="K472" s="30">
        <v>307200</v>
      </c>
    </row>
    <row r="473" spans="1:11" ht="12.75">
      <c r="A473" s="51" t="s">
        <v>1024</v>
      </c>
      <c r="B473" s="50" t="s">
        <v>580</v>
      </c>
      <c r="C473" s="1" t="s">
        <v>648</v>
      </c>
      <c r="D473" s="44">
        <v>7463</v>
      </c>
      <c r="E473" s="32">
        <v>413301</v>
      </c>
      <c r="F473" s="1" t="s">
        <v>547</v>
      </c>
      <c r="G473" s="30">
        <v>885884</v>
      </c>
      <c r="H473" s="29">
        <v>916000</v>
      </c>
      <c r="I473" s="29">
        <v>886920</v>
      </c>
      <c r="J473" s="4">
        <f aca="true" t="shared" si="14" ref="J473:J539">I473/H473*100</f>
        <v>96.82532751091702</v>
      </c>
      <c r="K473" s="30">
        <v>908206</v>
      </c>
    </row>
    <row r="474" spans="1:11" ht="12.75">
      <c r="A474" s="51" t="s">
        <v>1024</v>
      </c>
      <c r="B474" s="50" t="s">
        <v>580</v>
      </c>
      <c r="C474" s="1" t="s">
        <v>649</v>
      </c>
      <c r="D474" s="44">
        <v>7464</v>
      </c>
      <c r="E474" s="32">
        <v>413310</v>
      </c>
      <c r="F474" s="1" t="s">
        <v>549</v>
      </c>
      <c r="G474" s="30">
        <v>100241</v>
      </c>
      <c r="H474" s="29">
        <v>80300</v>
      </c>
      <c r="I474" s="29">
        <v>82600</v>
      </c>
      <c r="J474" s="4">
        <f t="shared" si="14"/>
        <v>102.86425902864258</v>
      </c>
      <c r="K474" s="30">
        <v>84582</v>
      </c>
    </row>
    <row r="475" spans="1:11" ht="12.75">
      <c r="A475" s="51" t="s">
        <v>1024</v>
      </c>
      <c r="B475" s="50"/>
      <c r="C475" s="1" t="s">
        <v>650</v>
      </c>
      <c r="D475" s="44">
        <v>7465</v>
      </c>
      <c r="E475" s="32">
        <v>413300</v>
      </c>
      <c r="F475" s="1" t="s">
        <v>200</v>
      </c>
      <c r="G475" s="30"/>
      <c r="H475" s="29">
        <v>15992</v>
      </c>
      <c r="I475" s="29">
        <v>65450</v>
      </c>
      <c r="J475" s="4">
        <f t="shared" si="14"/>
        <v>409.2671335667834</v>
      </c>
      <c r="K475" s="30">
        <v>67021</v>
      </c>
    </row>
    <row r="476" spans="1:11" ht="12.75">
      <c r="A476" s="51" t="s">
        <v>1024</v>
      </c>
      <c r="B476" s="50" t="s">
        <v>580</v>
      </c>
      <c r="C476" s="1" t="s">
        <v>651</v>
      </c>
      <c r="D476" s="44">
        <v>7466</v>
      </c>
      <c r="E476" s="32">
        <v>413302</v>
      </c>
      <c r="F476" s="1" t="s">
        <v>202</v>
      </c>
      <c r="G476" s="30">
        <v>671600</v>
      </c>
      <c r="H476" s="29">
        <v>692000</v>
      </c>
      <c r="I476" s="29">
        <v>708000</v>
      </c>
      <c r="J476" s="4">
        <f t="shared" si="14"/>
        <v>102.3121387283237</v>
      </c>
      <c r="K476" s="30">
        <v>724992</v>
      </c>
    </row>
    <row r="477" spans="1:11" ht="12.75">
      <c r="A477" s="51" t="s">
        <v>1024</v>
      </c>
      <c r="B477" s="50" t="s">
        <v>580</v>
      </c>
      <c r="C477" s="1" t="s">
        <v>652</v>
      </c>
      <c r="D477" s="44">
        <v>7467</v>
      </c>
      <c r="E477" s="32">
        <v>413302</v>
      </c>
      <c r="F477" s="44" t="s">
        <v>653</v>
      </c>
      <c r="G477" s="30">
        <v>2653000</v>
      </c>
      <c r="H477" s="29">
        <v>2002000</v>
      </c>
      <c r="I477" s="29">
        <v>1001000</v>
      </c>
      <c r="J477" s="4">
        <f t="shared" si="14"/>
        <v>50</v>
      </c>
      <c r="K477" s="30">
        <v>1025024</v>
      </c>
    </row>
    <row r="478" spans="1:11" ht="12.75">
      <c r="A478" s="51" t="s">
        <v>1024</v>
      </c>
      <c r="B478" s="50" t="s">
        <v>580</v>
      </c>
      <c r="C478" s="1" t="s">
        <v>654</v>
      </c>
      <c r="D478" s="44">
        <v>7468</v>
      </c>
      <c r="E478" s="32">
        <v>413302</v>
      </c>
      <c r="F478" s="44" t="s">
        <v>655</v>
      </c>
      <c r="G478" s="30">
        <v>3500000</v>
      </c>
      <c r="H478" s="29">
        <v>1000000</v>
      </c>
      <c r="I478" s="29">
        <v>500000</v>
      </c>
      <c r="J478" s="4">
        <f t="shared" si="14"/>
        <v>50</v>
      </c>
      <c r="K478" s="30">
        <v>512000</v>
      </c>
    </row>
    <row r="479" spans="1:11" ht="12.75">
      <c r="A479" s="51" t="s">
        <v>1024</v>
      </c>
      <c r="B479" s="50" t="s">
        <v>580</v>
      </c>
      <c r="C479" s="1" t="s">
        <v>656</v>
      </c>
      <c r="D479" s="44">
        <v>7469</v>
      </c>
      <c r="E479" s="32">
        <v>413302</v>
      </c>
      <c r="F479" s="44" t="s">
        <v>657</v>
      </c>
      <c r="G479" s="30"/>
      <c r="H479" s="29">
        <v>140000</v>
      </c>
      <c r="I479" s="29">
        <v>70000</v>
      </c>
      <c r="J479" s="4">
        <f t="shared" si="14"/>
        <v>50</v>
      </c>
      <c r="K479" s="30">
        <v>71680</v>
      </c>
    </row>
    <row r="480" spans="1:11" ht="12.75">
      <c r="A480" s="51"/>
      <c r="B480" s="50" t="s">
        <v>580</v>
      </c>
      <c r="C480" s="1" t="s">
        <v>658</v>
      </c>
      <c r="D480" s="53"/>
      <c r="E480" s="32"/>
      <c r="F480" s="22" t="s">
        <v>659</v>
      </c>
      <c r="G480" s="23">
        <f>SUM(G481:G484)</f>
        <v>10714861</v>
      </c>
      <c r="H480" s="23">
        <f>SUM(H481:H484)</f>
        <v>9064000</v>
      </c>
      <c r="I480" s="23">
        <f>SUM(I481:I484)</f>
        <v>6878100</v>
      </c>
      <c r="J480" s="25">
        <f t="shared" si="14"/>
        <v>75.88371579876434</v>
      </c>
      <c r="K480" s="23">
        <f>SUM(K481:K484)</f>
        <v>7043174</v>
      </c>
    </row>
    <row r="481" spans="1:11" ht="12.75">
      <c r="A481" s="51"/>
      <c r="B481" s="50" t="s">
        <v>580</v>
      </c>
      <c r="C481" s="1"/>
      <c r="D481" s="44">
        <v>7470</v>
      </c>
      <c r="E481" s="32">
        <v>4029</v>
      </c>
      <c r="F481" s="22" t="s">
        <v>660</v>
      </c>
      <c r="G481" s="23">
        <v>950000</v>
      </c>
      <c r="H481" s="24">
        <v>0</v>
      </c>
      <c r="I481" s="24">
        <v>980000</v>
      </c>
      <c r="J481" s="4"/>
      <c r="K481" s="23">
        <v>1003520</v>
      </c>
    </row>
    <row r="482" spans="1:11" ht="12.75">
      <c r="A482" s="51" t="s">
        <v>1025</v>
      </c>
      <c r="B482" s="50" t="s">
        <v>580</v>
      </c>
      <c r="C482" s="1" t="s">
        <v>661</v>
      </c>
      <c r="D482" s="44">
        <v>7471</v>
      </c>
      <c r="E482" s="32">
        <v>4029</v>
      </c>
      <c r="F482" s="22" t="s">
        <v>662</v>
      </c>
      <c r="G482" s="23">
        <v>599063</v>
      </c>
      <c r="H482" s="24">
        <v>300000</v>
      </c>
      <c r="I482" s="24">
        <v>150000</v>
      </c>
      <c r="J482" s="25">
        <f t="shared" si="14"/>
        <v>50</v>
      </c>
      <c r="K482" s="23">
        <v>153600</v>
      </c>
    </row>
    <row r="483" spans="1:11" ht="12.75">
      <c r="A483" s="51"/>
      <c r="B483" s="50"/>
      <c r="C483" s="1"/>
      <c r="D483" s="44">
        <v>74711</v>
      </c>
      <c r="E483" s="32">
        <v>4029</v>
      </c>
      <c r="F483" s="22" t="s">
        <v>1071</v>
      </c>
      <c r="G483" s="23"/>
      <c r="H483" s="24"/>
      <c r="I483" s="24">
        <v>500000</v>
      </c>
      <c r="J483" s="25"/>
      <c r="K483" s="23">
        <v>512000</v>
      </c>
    </row>
    <row r="484" spans="1:11" ht="12.75">
      <c r="A484" s="51"/>
      <c r="B484" s="50"/>
      <c r="C484" s="1" t="s">
        <v>663</v>
      </c>
      <c r="D484" s="44">
        <v>7472</v>
      </c>
      <c r="E484" s="32"/>
      <c r="F484" s="22" t="s">
        <v>502</v>
      </c>
      <c r="G484" s="23">
        <f>SUM(G485:G489)</f>
        <v>9165798</v>
      </c>
      <c r="H484" s="23">
        <f>SUM(H485:H490)</f>
        <v>8764000</v>
      </c>
      <c r="I484" s="23">
        <f>SUM(I485:I490)</f>
        <v>5248100</v>
      </c>
      <c r="J484" s="25">
        <f t="shared" si="14"/>
        <v>59.88247375627568</v>
      </c>
      <c r="K484" s="23">
        <f>SUM(K485:K490)</f>
        <v>5374054</v>
      </c>
    </row>
    <row r="485" spans="1:11" ht="12.75">
      <c r="A485" s="51" t="s">
        <v>1022</v>
      </c>
      <c r="B485" s="50" t="s">
        <v>664</v>
      </c>
      <c r="C485" s="1" t="s">
        <v>665</v>
      </c>
      <c r="D485" s="44">
        <v>74721</v>
      </c>
      <c r="E485" s="32">
        <v>4120</v>
      </c>
      <c r="F485" s="1" t="s">
        <v>666</v>
      </c>
      <c r="G485" s="30">
        <v>3000000</v>
      </c>
      <c r="H485" s="29">
        <v>3000000</v>
      </c>
      <c r="I485" s="29">
        <v>1500000</v>
      </c>
      <c r="J485" s="4">
        <f t="shared" si="14"/>
        <v>50</v>
      </c>
      <c r="K485" s="30">
        <v>1536000</v>
      </c>
    </row>
    <row r="486" spans="1:11" ht="12.75">
      <c r="A486" s="51" t="s">
        <v>1022</v>
      </c>
      <c r="B486" s="50" t="s">
        <v>664</v>
      </c>
      <c r="C486" s="1" t="s">
        <v>667</v>
      </c>
      <c r="D486" s="44">
        <v>74722</v>
      </c>
      <c r="E486" s="32" t="s">
        <v>668</v>
      </c>
      <c r="F486" s="1" t="s">
        <v>669</v>
      </c>
      <c r="G486" s="30">
        <v>4120000</v>
      </c>
      <c r="H486" s="29">
        <v>4064000</v>
      </c>
      <c r="I486" s="29">
        <v>2032000</v>
      </c>
      <c r="J486" s="4">
        <f t="shared" si="14"/>
        <v>50</v>
      </c>
      <c r="K486" s="30">
        <v>2080768</v>
      </c>
    </row>
    <row r="487" spans="1:11" ht="12.75">
      <c r="A487" s="51" t="s">
        <v>1022</v>
      </c>
      <c r="B487" s="50" t="s">
        <v>664</v>
      </c>
      <c r="C487" s="1" t="s">
        <v>670</v>
      </c>
      <c r="D487" s="44">
        <v>74723</v>
      </c>
      <c r="E487" s="32" t="s">
        <v>96</v>
      </c>
      <c r="F487" s="1" t="s">
        <v>66</v>
      </c>
      <c r="G487" s="30">
        <v>1545798</v>
      </c>
      <c r="H487" s="29">
        <v>700000</v>
      </c>
      <c r="I487" s="29">
        <v>716100</v>
      </c>
      <c r="J487" s="4">
        <f t="shared" si="14"/>
        <v>102.3</v>
      </c>
      <c r="K487" s="30">
        <v>733286</v>
      </c>
    </row>
    <row r="488" spans="1:11" ht="12.75">
      <c r="A488" s="51"/>
      <c r="B488" s="50"/>
      <c r="C488" s="1"/>
      <c r="D488" s="44"/>
      <c r="E488" s="32"/>
      <c r="F488" s="1" t="s">
        <v>958</v>
      </c>
      <c r="G488" s="30">
        <v>500000</v>
      </c>
      <c r="H488" s="29"/>
      <c r="I488" s="29"/>
      <c r="J488" s="4"/>
      <c r="K488" s="30"/>
    </row>
    <row r="489" spans="1:11" ht="12.75">
      <c r="A489" s="51" t="s">
        <v>1022</v>
      </c>
      <c r="B489" s="50"/>
      <c r="C489" s="1" t="s">
        <v>671</v>
      </c>
      <c r="D489" s="44">
        <v>74724</v>
      </c>
      <c r="E489" s="32">
        <v>4020</v>
      </c>
      <c r="F489" s="1" t="s">
        <v>672</v>
      </c>
      <c r="G489" s="30"/>
      <c r="H489" s="29">
        <v>1000000</v>
      </c>
      <c r="I489" s="29"/>
      <c r="J489" s="4"/>
      <c r="K489" s="30"/>
    </row>
    <row r="490" spans="1:11" ht="12.75">
      <c r="A490" s="51"/>
      <c r="B490" s="50"/>
      <c r="C490" s="1"/>
      <c r="D490" s="44">
        <v>74725</v>
      </c>
      <c r="E490" s="32">
        <v>4020</v>
      </c>
      <c r="F490" s="1" t="s">
        <v>1102</v>
      </c>
      <c r="G490" s="30"/>
      <c r="H490" s="29"/>
      <c r="I490" s="29">
        <v>1000000</v>
      </c>
      <c r="J490" s="4"/>
      <c r="K490" s="30">
        <v>1024000</v>
      </c>
    </row>
    <row r="491" spans="1:11" ht="12.75">
      <c r="A491" s="51"/>
      <c r="B491" s="50"/>
      <c r="C491" s="1"/>
      <c r="D491" s="44"/>
      <c r="E491" s="32"/>
      <c r="F491" s="1"/>
      <c r="G491" s="30"/>
      <c r="H491" s="5"/>
      <c r="I491" s="29"/>
      <c r="J491" s="4"/>
      <c r="K491" s="30"/>
    </row>
    <row r="492" spans="1:11" ht="12.75">
      <c r="A492" s="51"/>
      <c r="B492" s="50"/>
      <c r="C492" s="1"/>
      <c r="D492" s="53"/>
      <c r="E492" s="32"/>
      <c r="F492" s="22" t="s">
        <v>673</v>
      </c>
      <c r="G492" s="23">
        <f>SUM(G493+G504)</f>
        <v>45514007</v>
      </c>
      <c r="H492" s="24">
        <f>SUM(H493+H504)</f>
        <v>40500000</v>
      </c>
      <c r="I492" s="24">
        <f>SUM(I493+I504)</f>
        <v>79760500</v>
      </c>
      <c r="J492" s="25">
        <f t="shared" si="14"/>
        <v>196.93950617283951</v>
      </c>
      <c r="K492" s="23">
        <f>SUM(K493+K504)</f>
        <v>10523776</v>
      </c>
    </row>
    <row r="493" spans="1:11" ht="12.75">
      <c r="A493" s="51"/>
      <c r="B493" s="50"/>
      <c r="C493" s="1" t="s">
        <v>674</v>
      </c>
      <c r="D493" s="44">
        <v>748</v>
      </c>
      <c r="E493" s="32"/>
      <c r="F493" s="22" t="s">
        <v>495</v>
      </c>
      <c r="G493" s="23">
        <f>SUM(G494:G502)</f>
        <v>32907500</v>
      </c>
      <c r="H493" s="23">
        <f>+H501</f>
        <v>1000000</v>
      </c>
      <c r="I493" s="23">
        <f>+I495+I497+I498+I499+I501</f>
        <v>35500000</v>
      </c>
      <c r="J493" s="25">
        <f t="shared" si="14"/>
        <v>3550</v>
      </c>
      <c r="K493" s="23">
        <f>+K497+K501</f>
        <v>10000000</v>
      </c>
    </row>
    <row r="494" spans="1:11" ht="12.75">
      <c r="A494" s="51"/>
      <c r="B494" s="50"/>
      <c r="C494" s="1"/>
      <c r="D494" s="44"/>
      <c r="E494" s="32"/>
      <c r="F494" s="15" t="s">
        <v>959</v>
      </c>
      <c r="G494" s="20">
        <v>1870000</v>
      </c>
      <c r="H494" s="24"/>
      <c r="I494" s="24"/>
      <c r="J494" s="4"/>
      <c r="K494" s="30"/>
    </row>
    <row r="495" spans="1:11" ht="12.75">
      <c r="A495" s="51"/>
      <c r="B495" s="50" t="s">
        <v>580</v>
      </c>
      <c r="C495" s="1"/>
      <c r="D495" s="44">
        <v>7482</v>
      </c>
      <c r="E495" s="32">
        <v>4323</v>
      </c>
      <c r="F495" s="1" t="s">
        <v>645</v>
      </c>
      <c r="G495" s="30">
        <v>9500000</v>
      </c>
      <c r="H495" s="29">
        <v>0</v>
      </c>
      <c r="I495" s="29">
        <v>8500000</v>
      </c>
      <c r="J495" s="4"/>
      <c r="K495" s="30"/>
    </row>
    <row r="496" spans="1:11" ht="12.75">
      <c r="A496" s="51"/>
      <c r="B496" s="50"/>
      <c r="C496" s="1"/>
      <c r="D496" s="44"/>
      <c r="E496" s="32"/>
      <c r="F496" s="1" t="s">
        <v>578</v>
      </c>
      <c r="G496" s="30">
        <v>1037500</v>
      </c>
      <c r="H496" s="29"/>
      <c r="I496" s="29"/>
      <c r="J496" s="4"/>
      <c r="K496" s="30"/>
    </row>
    <row r="497" spans="1:11" ht="12.75">
      <c r="A497" s="51"/>
      <c r="B497" s="50" t="s">
        <v>580</v>
      </c>
      <c r="C497" s="1"/>
      <c r="D497" s="44"/>
      <c r="E497" s="32">
        <v>4323</v>
      </c>
      <c r="F497" s="1" t="s">
        <v>1103</v>
      </c>
      <c r="G497" s="30"/>
      <c r="H497" s="29"/>
      <c r="I497" s="29"/>
      <c r="J497" s="4"/>
      <c r="K497" s="30">
        <v>2500000</v>
      </c>
    </row>
    <row r="498" spans="1:11" ht="12.75">
      <c r="A498" s="51"/>
      <c r="B498" s="50" t="s">
        <v>580</v>
      </c>
      <c r="C498" s="1"/>
      <c r="D498" s="44">
        <v>7483</v>
      </c>
      <c r="E498" s="32">
        <v>4323</v>
      </c>
      <c r="F498" s="1" t="s">
        <v>675</v>
      </c>
      <c r="G498" s="30"/>
      <c r="H498" s="29">
        <v>0</v>
      </c>
      <c r="I498" s="29">
        <v>17000000</v>
      </c>
      <c r="J498" s="4"/>
      <c r="K498" s="30"/>
    </row>
    <row r="499" spans="1:11" ht="12.75">
      <c r="A499" s="51"/>
      <c r="B499" s="50" t="s">
        <v>580</v>
      </c>
      <c r="C499" s="1"/>
      <c r="D499" s="44">
        <v>7484</v>
      </c>
      <c r="E499" s="32">
        <v>4323</v>
      </c>
      <c r="F499" s="1" t="s">
        <v>676</v>
      </c>
      <c r="G499" s="30">
        <v>20000000</v>
      </c>
      <c r="H499" s="29">
        <v>0</v>
      </c>
      <c r="I499" s="29">
        <v>10000000</v>
      </c>
      <c r="J499" s="4"/>
      <c r="K499" s="30"/>
    </row>
    <row r="500" spans="1:11" ht="12.75">
      <c r="A500" s="51"/>
      <c r="B500" s="50"/>
      <c r="C500" s="1"/>
      <c r="D500" s="44"/>
      <c r="E500" s="32"/>
      <c r="F500" s="1" t="s">
        <v>681</v>
      </c>
      <c r="G500" s="30">
        <v>500000</v>
      </c>
      <c r="H500" s="29"/>
      <c r="I500" s="29"/>
      <c r="J500" s="4"/>
      <c r="K500" s="30"/>
    </row>
    <row r="501" spans="1:11" ht="12.75">
      <c r="A501" s="51" t="s">
        <v>1022</v>
      </c>
      <c r="B501" s="50"/>
      <c r="C501" s="1" t="s">
        <v>677</v>
      </c>
      <c r="D501" s="44">
        <v>7481</v>
      </c>
      <c r="E501" s="32"/>
      <c r="F501" s="1" t="s">
        <v>678</v>
      </c>
      <c r="G501" s="30"/>
      <c r="H501" s="29">
        <v>1000000</v>
      </c>
      <c r="I501" s="29"/>
      <c r="J501" s="4"/>
      <c r="K501" s="30">
        <v>7500000</v>
      </c>
    </row>
    <row r="502" spans="1:11" ht="12.75">
      <c r="A502" s="51"/>
      <c r="B502" s="50" t="s">
        <v>580</v>
      </c>
      <c r="C502" s="1" t="s">
        <v>679</v>
      </c>
      <c r="D502" s="44">
        <v>74811</v>
      </c>
      <c r="E502" s="32">
        <v>4323</v>
      </c>
      <c r="F502" s="1" t="s">
        <v>680</v>
      </c>
      <c r="G502" s="30"/>
      <c r="H502" s="29">
        <v>1000000</v>
      </c>
      <c r="I502" s="29"/>
      <c r="J502" s="4"/>
      <c r="K502" s="30">
        <v>7500000</v>
      </c>
    </row>
    <row r="503" spans="1:11" ht="12.75">
      <c r="A503" s="51"/>
      <c r="B503" s="50"/>
      <c r="C503" s="1"/>
      <c r="D503" s="44"/>
      <c r="E503" s="32"/>
      <c r="F503" s="1"/>
      <c r="G503" s="30"/>
      <c r="H503" s="5"/>
      <c r="I503" s="29"/>
      <c r="J503" s="4"/>
      <c r="K503" s="30"/>
    </row>
    <row r="504" spans="1:11" ht="12.75">
      <c r="A504" s="51"/>
      <c r="B504" s="50"/>
      <c r="C504" s="1" t="s">
        <v>682</v>
      </c>
      <c r="D504" s="44">
        <v>749</v>
      </c>
      <c r="E504" s="33"/>
      <c r="F504" s="22" t="s">
        <v>80</v>
      </c>
      <c r="G504" s="23">
        <f>SUM(G505:G507)</f>
        <v>12606507</v>
      </c>
      <c r="H504" s="24">
        <f>SUM(H505:H507)</f>
        <v>39500000</v>
      </c>
      <c r="I504" s="24">
        <f>SUM(I505:I507)</f>
        <v>44260500</v>
      </c>
      <c r="J504" s="25">
        <f t="shared" si="14"/>
        <v>112.05189873417723</v>
      </c>
      <c r="K504" s="23">
        <f>SUM(K505:K507)</f>
        <v>523776</v>
      </c>
    </row>
    <row r="505" spans="1:11" ht="12.75">
      <c r="A505" s="51" t="s">
        <v>1026</v>
      </c>
      <c r="B505" s="50" t="s">
        <v>580</v>
      </c>
      <c r="C505" s="1" t="s">
        <v>683</v>
      </c>
      <c r="D505" s="44">
        <v>7491</v>
      </c>
      <c r="E505" s="26">
        <v>4204</v>
      </c>
      <c r="F505" s="1" t="s">
        <v>684</v>
      </c>
      <c r="G505" s="30">
        <v>1871978</v>
      </c>
      <c r="H505" s="29">
        <v>500000</v>
      </c>
      <c r="I505" s="29">
        <v>511500</v>
      </c>
      <c r="J505" s="4">
        <f t="shared" si="14"/>
        <v>102.3</v>
      </c>
      <c r="K505" s="30">
        <v>523776</v>
      </c>
    </row>
    <row r="506" spans="1:11" ht="12.75">
      <c r="A506" s="51"/>
      <c r="B506" s="50"/>
      <c r="C506" s="1"/>
      <c r="D506" s="44"/>
      <c r="E506" s="26"/>
      <c r="F506" s="1" t="s">
        <v>960</v>
      </c>
      <c r="G506" s="30">
        <v>1354704</v>
      </c>
      <c r="H506" s="29"/>
      <c r="I506" s="29"/>
      <c r="J506" s="4"/>
      <c r="K506" s="30"/>
    </row>
    <row r="507" spans="1:11" ht="12.75">
      <c r="A507" s="51" t="s">
        <v>1023</v>
      </c>
      <c r="B507" s="50" t="s">
        <v>580</v>
      </c>
      <c r="C507" s="1" t="s">
        <v>685</v>
      </c>
      <c r="D507" s="44">
        <v>7492</v>
      </c>
      <c r="E507" s="26">
        <v>4202.4208</v>
      </c>
      <c r="F507" s="1" t="s">
        <v>627</v>
      </c>
      <c r="G507" s="30">
        <v>9379825</v>
      </c>
      <c r="H507" s="29">
        <f>SUM(H508:H510)</f>
        <v>39000000</v>
      </c>
      <c r="I507" s="29">
        <f>SUM(I508:I510)</f>
        <v>43749000</v>
      </c>
      <c r="J507" s="4">
        <f t="shared" si="14"/>
        <v>112.17692307692309</v>
      </c>
      <c r="K507" s="30"/>
    </row>
    <row r="508" spans="1:11" ht="12.75">
      <c r="A508" s="51"/>
      <c r="B508" s="50"/>
      <c r="C508" s="1" t="s">
        <v>686</v>
      </c>
      <c r="D508" s="44">
        <v>74921</v>
      </c>
      <c r="E508" s="32"/>
      <c r="F508" s="1" t="s">
        <v>687</v>
      </c>
      <c r="G508" s="30"/>
      <c r="H508" s="29">
        <v>16626000</v>
      </c>
      <c r="I508" s="29">
        <v>3780000</v>
      </c>
      <c r="J508" s="4">
        <f t="shared" si="14"/>
        <v>22.73547455792133</v>
      </c>
      <c r="K508" s="30"/>
    </row>
    <row r="509" spans="1:11" ht="12.75">
      <c r="A509" s="51"/>
      <c r="B509" s="50"/>
      <c r="C509" s="1" t="s">
        <v>688</v>
      </c>
      <c r="D509" s="44">
        <v>74922</v>
      </c>
      <c r="E509" s="32"/>
      <c r="F509" s="1" t="s">
        <v>627</v>
      </c>
      <c r="G509" s="30"/>
      <c r="H509" s="29">
        <v>11859160</v>
      </c>
      <c r="I509" s="29">
        <v>6370000</v>
      </c>
      <c r="J509" s="4">
        <f t="shared" si="14"/>
        <v>53.713753756589846</v>
      </c>
      <c r="K509" s="30"/>
    </row>
    <row r="510" spans="1:11" ht="12.75">
      <c r="A510" s="51"/>
      <c r="B510" s="50"/>
      <c r="C510" s="1" t="s">
        <v>689</v>
      </c>
      <c r="D510" s="44">
        <v>74923</v>
      </c>
      <c r="E510" s="32"/>
      <c r="F510" s="1" t="s">
        <v>690</v>
      </c>
      <c r="G510" s="30"/>
      <c r="H510" s="29">
        <v>10514840</v>
      </c>
      <c r="I510" s="29">
        <v>33599000</v>
      </c>
      <c r="J510" s="4">
        <f t="shared" si="14"/>
        <v>319.5388612665528</v>
      </c>
      <c r="K510" s="30"/>
    </row>
    <row r="511" spans="1:11" ht="12.75">
      <c r="A511" s="51"/>
      <c r="B511" s="50"/>
      <c r="C511" s="1"/>
      <c r="D511" s="44"/>
      <c r="E511" s="32"/>
      <c r="F511" s="1"/>
      <c r="G511" s="30"/>
      <c r="H511" s="5"/>
      <c r="I511" s="29"/>
      <c r="J511" s="4"/>
      <c r="K511" s="30"/>
    </row>
    <row r="512" spans="1:11" ht="12.75">
      <c r="A512" s="51"/>
      <c r="B512" s="50"/>
      <c r="C512" s="1"/>
      <c r="D512" s="44"/>
      <c r="E512" s="32"/>
      <c r="F512" s="1"/>
      <c r="G512" s="30"/>
      <c r="H512" s="5"/>
      <c r="I512" s="29"/>
      <c r="J512" s="4"/>
      <c r="K512" s="30"/>
    </row>
    <row r="513" spans="1:11" ht="12.75">
      <c r="A513" s="51"/>
      <c r="B513" s="50"/>
      <c r="C513" s="1" t="s">
        <v>691</v>
      </c>
      <c r="D513" s="53"/>
      <c r="E513" s="32"/>
      <c r="F513" s="22" t="s">
        <v>1086</v>
      </c>
      <c r="G513" s="23">
        <f>SUM(G515+G516+G517+G518+G523+G524+G525)</f>
        <v>45065465</v>
      </c>
      <c r="H513" s="24">
        <f>SUM(H515+H516+H517+H518+H523+H524+H525+H519)</f>
        <v>44414483</v>
      </c>
      <c r="I513" s="24">
        <f>SUM(I520+I525)</f>
        <v>39674420</v>
      </c>
      <c r="J513" s="25">
        <f t="shared" si="14"/>
        <v>89.32766368123659</v>
      </c>
      <c r="K513" s="23">
        <f>SUM(K520+K525)</f>
        <v>40626606</v>
      </c>
    </row>
    <row r="514" spans="1:11" ht="12.75">
      <c r="A514" s="51"/>
      <c r="B514" s="50"/>
      <c r="C514" s="1"/>
      <c r="D514" s="44"/>
      <c r="E514" s="32"/>
      <c r="F514" s="22" t="s">
        <v>692</v>
      </c>
      <c r="G514" s="23">
        <f>SUM(G515:G518)</f>
        <v>26054249</v>
      </c>
      <c r="H514" s="24">
        <f>SUM(H515:H519)</f>
        <v>28349324</v>
      </c>
      <c r="I514" s="24"/>
      <c r="J514" s="25"/>
      <c r="K514" s="23"/>
    </row>
    <row r="515" spans="1:11" ht="12.75">
      <c r="A515" s="51" t="s">
        <v>1027</v>
      </c>
      <c r="B515" s="63" t="s">
        <v>33</v>
      </c>
      <c r="C515" s="1" t="s">
        <v>693</v>
      </c>
      <c r="D515" s="44">
        <v>751</v>
      </c>
      <c r="E515" s="32">
        <v>413300</v>
      </c>
      <c r="F515" s="1" t="s">
        <v>694</v>
      </c>
      <c r="G515" s="30">
        <v>19847179</v>
      </c>
      <c r="H515" s="29">
        <v>21220000</v>
      </c>
      <c r="I515" s="29"/>
      <c r="J515" s="4"/>
      <c r="K515" s="30"/>
    </row>
    <row r="516" spans="1:11" ht="12.75">
      <c r="A516" s="51" t="s">
        <v>1027</v>
      </c>
      <c r="B516" s="63" t="s">
        <v>33</v>
      </c>
      <c r="C516" s="1" t="s">
        <v>695</v>
      </c>
      <c r="D516" s="44">
        <v>752</v>
      </c>
      <c r="E516" s="32">
        <v>413300</v>
      </c>
      <c r="F516" s="1" t="s">
        <v>545</v>
      </c>
      <c r="G516" s="30">
        <v>1235000</v>
      </c>
      <c r="H516" s="29">
        <v>1745000</v>
      </c>
      <c r="I516" s="29"/>
      <c r="J516" s="4"/>
      <c r="K516" s="30"/>
    </row>
    <row r="517" spans="1:11" ht="12.75">
      <c r="A517" s="51" t="s">
        <v>1027</v>
      </c>
      <c r="B517" s="63" t="s">
        <v>33</v>
      </c>
      <c r="C517" s="1" t="s">
        <v>696</v>
      </c>
      <c r="D517" s="44">
        <v>753</v>
      </c>
      <c r="E517" s="32">
        <v>413301</v>
      </c>
      <c r="F517" s="1" t="s">
        <v>547</v>
      </c>
      <c r="G517" s="30">
        <v>4743477</v>
      </c>
      <c r="H517" s="29">
        <v>5100000</v>
      </c>
      <c r="I517" s="29"/>
      <c r="J517" s="4"/>
      <c r="K517" s="30"/>
    </row>
    <row r="518" spans="1:11" ht="12.75">
      <c r="A518" s="51" t="s">
        <v>1027</v>
      </c>
      <c r="B518" s="63" t="s">
        <v>33</v>
      </c>
      <c r="C518" s="1" t="s">
        <v>697</v>
      </c>
      <c r="D518" s="44">
        <v>754</v>
      </c>
      <c r="E518" s="32">
        <v>413310</v>
      </c>
      <c r="F518" s="1" t="s">
        <v>549</v>
      </c>
      <c r="G518" s="30">
        <v>228593</v>
      </c>
      <c r="H518" s="29">
        <v>208217</v>
      </c>
      <c r="I518" s="29"/>
      <c r="J518" s="4"/>
      <c r="K518" s="30"/>
    </row>
    <row r="519" spans="1:11" ht="12.75">
      <c r="A519" s="51" t="s">
        <v>1027</v>
      </c>
      <c r="B519" s="63"/>
      <c r="C519" s="1" t="s">
        <v>698</v>
      </c>
      <c r="D519" s="44">
        <v>755</v>
      </c>
      <c r="E519" s="32"/>
      <c r="F519" s="1" t="s">
        <v>200</v>
      </c>
      <c r="G519" s="30"/>
      <c r="H519" s="29">
        <v>76107</v>
      </c>
      <c r="I519" s="29"/>
      <c r="J519" s="4"/>
      <c r="K519" s="30"/>
    </row>
    <row r="520" spans="1:11" ht="12.75">
      <c r="A520" s="51"/>
      <c r="B520" s="63"/>
      <c r="C520" s="1"/>
      <c r="D520" s="44"/>
      <c r="E520" s="32"/>
      <c r="F520" s="22" t="s">
        <v>699</v>
      </c>
      <c r="G520" s="23">
        <f>SUM(G523+G524)</f>
        <v>10362146</v>
      </c>
      <c r="H520" s="24">
        <f>SUM(H523+H524)</f>
        <v>8842994</v>
      </c>
      <c r="I520" s="24">
        <f>SUM(I521:I524)</f>
        <v>36063070</v>
      </c>
      <c r="J520" s="25">
        <f t="shared" si="14"/>
        <v>407.8151585311491</v>
      </c>
      <c r="K520" s="23">
        <f>SUM(K521:K524)</f>
        <v>36928584</v>
      </c>
    </row>
    <row r="521" spans="1:11" ht="12.75">
      <c r="A521" s="51"/>
      <c r="B521" s="63"/>
      <c r="C521" s="1"/>
      <c r="D521" s="44">
        <v>760</v>
      </c>
      <c r="E521" s="32">
        <v>413302</v>
      </c>
      <c r="F521" s="15" t="s">
        <v>1064</v>
      </c>
      <c r="G521" s="23"/>
      <c r="H521" s="24"/>
      <c r="I521" s="28">
        <v>29050000</v>
      </c>
      <c r="J521" s="4"/>
      <c r="K521" s="30">
        <v>29747200</v>
      </c>
    </row>
    <row r="522" spans="1:11" ht="12.75">
      <c r="A522" s="51"/>
      <c r="B522" s="63"/>
      <c r="C522" s="1"/>
      <c r="D522" s="44">
        <v>761</v>
      </c>
      <c r="E522" s="32">
        <v>413302</v>
      </c>
      <c r="F522" s="15" t="s">
        <v>1085</v>
      </c>
      <c r="G522" s="23"/>
      <c r="H522" s="24"/>
      <c r="I522" s="28">
        <v>7013070</v>
      </c>
      <c r="J522" s="4"/>
      <c r="K522" s="30">
        <v>7181384</v>
      </c>
    </row>
    <row r="523" spans="1:11" ht="12.75">
      <c r="A523" s="51" t="s">
        <v>1027</v>
      </c>
      <c r="B523" s="63" t="s">
        <v>33</v>
      </c>
      <c r="C523" s="1" t="s">
        <v>700</v>
      </c>
      <c r="D523" s="44">
        <v>756</v>
      </c>
      <c r="E523" s="32">
        <v>413302</v>
      </c>
      <c r="F523" s="1" t="s">
        <v>701</v>
      </c>
      <c r="G523" s="30">
        <v>5329958</v>
      </c>
      <c r="H523" s="29">
        <v>3659840</v>
      </c>
      <c r="I523" s="29"/>
      <c r="J523" s="4"/>
      <c r="K523" s="30"/>
    </row>
    <row r="524" spans="1:11" ht="12.75">
      <c r="A524" s="51" t="s">
        <v>1027</v>
      </c>
      <c r="B524" s="63" t="s">
        <v>33</v>
      </c>
      <c r="C524" s="1" t="s">
        <v>702</v>
      </c>
      <c r="D524" s="44">
        <v>757</v>
      </c>
      <c r="E524" s="32">
        <v>413302</v>
      </c>
      <c r="F524" s="1" t="s">
        <v>703</v>
      </c>
      <c r="G524" s="30">
        <v>5032188</v>
      </c>
      <c r="H524" s="29">
        <v>5183154</v>
      </c>
      <c r="I524" s="29"/>
      <c r="J524" s="4"/>
      <c r="K524" s="30"/>
    </row>
    <row r="525" spans="1:11" ht="12.75">
      <c r="A525" s="51"/>
      <c r="B525" s="63"/>
      <c r="C525" s="1"/>
      <c r="D525" s="44"/>
      <c r="E525" s="32"/>
      <c r="F525" s="22" t="s">
        <v>704</v>
      </c>
      <c r="G525" s="23">
        <f>SUM(G526:G530)</f>
        <v>8649070</v>
      </c>
      <c r="H525" s="24">
        <f>SUM(H526:H530)</f>
        <v>7222165</v>
      </c>
      <c r="I525" s="24">
        <f>SUM(I526:I530)</f>
        <v>3611350</v>
      </c>
      <c r="J525" s="25">
        <f t="shared" si="14"/>
        <v>50.00370387549994</v>
      </c>
      <c r="K525" s="23">
        <f>SUM(K526:K530)</f>
        <v>3698022</v>
      </c>
    </row>
    <row r="526" spans="1:11" ht="12.75">
      <c r="A526" s="51" t="s">
        <v>1027</v>
      </c>
      <c r="B526" s="63" t="s">
        <v>33</v>
      </c>
      <c r="C526" s="1" t="s">
        <v>705</v>
      </c>
      <c r="D526" s="44">
        <v>758</v>
      </c>
      <c r="E526" s="32">
        <v>413302</v>
      </c>
      <c r="F526" s="1" t="s">
        <v>706</v>
      </c>
      <c r="G526" s="30">
        <v>1693468</v>
      </c>
      <c r="H526" s="29">
        <v>1693468</v>
      </c>
      <c r="I526" s="29">
        <v>847000</v>
      </c>
      <c r="J526" s="4">
        <f t="shared" si="14"/>
        <v>50.01570741224517</v>
      </c>
      <c r="K526" s="30">
        <v>867328</v>
      </c>
    </row>
    <row r="527" spans="1:11" ht="12.75">
      <c r="A527" s="51" t="s">
        <v>1027</v>
      </c>
      <c r="B527" s="63"/>
      <c r="C527" s="1" t="s">
        <v>707</v>
      </c>
      <c r="D527" s="44">
        <v>759</v>
      </c>
      <c r="E527" s="32">
        <v>413302</v>
      </c>
      <c r="F527" s="1" t="s">
        <v>708</v>
      </c>
      <c r="G527" s="30"/>
      <c r="H527" s="29"/>
      <c r="I527" s="29"/>
      <c r="J527" s="4"/>
      <c r="K527" s="30"/>
    </row>
    <row r="528" spans="1:11" ht="12.75">
      <c r="A528" s="51" t="s">
        <v>1027</v>
      </c>
      <c r="B528" s="63" t="s">
        <v>33</v>
      </c>
      <c r="C528" s="1"/>
      <c r="D528" s="44"/>
      <c r="E528" s="32">
        <v>413302</v>
      </c>
      <c r="F528" s="1" t="s">
        <v>709</v>
      </c>
      <c r="G528" s="30">
        <v>3164687</v>
      </c>
      <c r="H528" s="29">
        <v>3164687</v>
      </c>
      <c r="I528" s="29">
        <v>1582350</v>
      </c>
      <c r="J528" s="4">
        <f t="shared" si="14"/>
        <v>50.00020539156005</v>
      </c>
      <c r="K528" s="30">
        <v>1620326</v>
      </c>
    </row>
    <row r="529" spans="1:11" ht="12.75">
      <c r="A529" s="51"/>
      <c r="B529" s="63"/>
      <c r="C529" s="1"/>
      <c r="D529" s="44"/>
      <c r="E529" s="32"/>
      <c r="F529" s="1" t="s">
        <v>961</v>
      </c>
      <c r="G529" s="30">
        <v>1426905</v>
      </c>
      <c r="H529" s="29"/>
      <c r="I529" s="29"/>
      <c r="J529" s="4"/>
      <c r="K529" s="30"/>
    </row>
    <row r="530" spans="1:11" ht="12.75">
      <c r="A530" s="51" t="s">
        <v>1027</v>
      </c>
      <c r="B530" s="63" t="s">
        <v>33</v>
      </c>
      <c r="C530" s="1" t="s">
        <v>710</v>
      </c>
      <c r="D530" s="44">
        <v>7510</v>
      </c>
      <c r="E530" s="32">
        <v>413302</v>
      </c>
      <c r="F530" s="1" t="s">
        <v>711</v>
      </c>
      <c r="G530" s="30">
        <v>2364010</v>
      </c>
      <c r="H530" s="29">
        <v>2364010</v>
      </c>
      <c r="I530" s="29">
        <v>1182000</v>
      </c>
      <c r="J530" s="4">
        <f t="shared" si="14"/>
        <v>49.99978849497253</v>
      </c>
      <c r="K530" s="30">
        <v>1210368</v>
      </c>
    </row>
    <row r="531" spans="1:11" ht="12.75">
      <c r="A531" s="51"/>
      <c r="B531" s="63"/>
      <c r="C531" s="1"/>
      <c r="D531" s="44"/>
      <c r="E531" s="32"/>
      <c r="F531" s="1"/>
      <c r="G531" s="30"/>
      <c r="H531" s="5"/>
      <c r="I531" s="29"/>
      <c r="J531" s="4"/>
      <c r="K531" s="30"/>
    </row>
    <row r="532" spans="1:11" ht="12.75">
      <c r="A532" s="51"/>
      <c r="B532" s="63"/>
      <c r="C532" s="1"/>
      <c r="D532" s="44"/>
      <c r="E532" s="32"/>
      <c r="F532" s="1"/>
      <c r="G532" s="30"/>
      <c r="H532" s="5"/>
      <c r="I532" s="29"/>
      <c r="J532" s="4"/>
      <c r="K532" s="30"/>
    </row>
    <row r="533" spans="1:11" ht="12.75">
      <c r="A533" s="51"/>
      <c r="B533" s="63"/>
      <c r="C533" s="1" t="s">
        <v>712</v>
      </c>
      <c r="D533" s="53"/>
      <c r="E533" s="26"/>
      <c r="F533" s="22" t="s">
        <v>713</v>
      </c>
      <c r="G533" s="23">
        <f>SUM(G534+G548+G546)</f>
        <v>481596472</v>
      </c>
      <c r="H533" s="24">
        <f>SUM(H534+H548+H546)</f>
        <v>523566802</v>
      </c>
      <c r="I533" s="24">
        <f>SUM(I534+I548+I546)</f>
        <v>543616148.5</v>
      </c>
      <c r="J533" s="25">
        <f t="shared" si="14"/>
        <v>103.82937696267459</v>
      </c>
      <c r="K533" s="23">
        <f>SUM(K534+K548+K546)</f>
        <v>671682272</v>
      </c>
    </row>
    <row r="534" spans="1:11" ht="12.75">
      <c r="A534" s="51"/>
      <c r="B534" s="63"/>
      <c r="C534" s="1"/>
      <c r="D534" s="44"/>
      <c r="E534" s="26"/>
      <c r="F534" s="22" t="s">
        <v>50</v>
      </c>
      <c r="G534" s="23">
        <f>SUM(G541+G535+G539)</f>
        <v>463942752</v>
      </c>
      <c r="H534" s="24">
        <f>SUM(H541+H535+H539)</f>
        <v>505046802</v>
      </c>
      <c r="I534" s="24">
        <f>SUM(I541+I535+I539)</f>
        <v>526616148.5</v>
      </c>
      <c r="J534" s="25">
        <f t="shared" si="14"/>
        <v>104.27076192039723</v>
      </c>
      <c r="K534" s="23">
        <f>SUM(K541+K535+K539)</f>
        <v>541302572</v>
      </c>
    </row>
    <row r="535" spans="1:11" ht="12.75">
      <c r="A535" s="51"/>
      <c r="B535" s="63"/>
      <c r="C535" s="1" t="s">
        <v>714</v>
      </c>
      <c r="D535" s="44">
        <v>761</v>
      </c>
      <c r="E535" s="26"/>
      <c r="F535" s="22" t="s">
        <v>704</v>
      </c>
      <c r="G535" s="23">
        <f>G536</f>
        <v>5441837</v>
      </c>
      <c r="H535" s="24">
        <f>H536</f>
        <v>5453037</v>
      </c>
      <c r="I535" s="24">
        <f>I536</f>
        <v>2726518.5</v>
      </c>
      <c r="J535" s="25">
        <f t="shared" si="14"/>
        <v>50</v>
      </c>
      <c r="K535" s="23">
        <f>K536</f>
        <v>4466700</v>
      </c>
    </row>
    <row r="536" spans="1:11" ht="12.75">
      <c r="A536" s="51" t="s">
        <v>1028</v>
      </c>
      <c r="B536" s="63" t="s">
        <v>33</v>
      </c>
      <c r="C536" s="1" t="s">
        <v>715</v>
      </c>
      <c r="D536" s="44">
        <v>7611</v>
      </c>
      <c r="E536" s="26">
        <v>413302</v>
      </c>
      <c r="F536" s="1" t="s">
        <v>716</v>
      </c>
      <c r="G536" s="30">
        <f>SUM(G537:G538)</f>
        <v>5441837</v>
      </c>
      <c r="H536" s="29">
        <v>5453037</v>
      </c>
      <c r="I536" s="29">
        <f>SUM(I537+I538)</f>
        <v>2726518.5</v>
      </c>
      <c r="J536" s="4">
        <f t="shared" si="14"/>
        <v>50</v>
      </c>
      <c r="K536" s="30">
        <v>4466700</v>
      </c>
    </row>
    <row r="537" spans="1:11" ht="12.75">
      <c r="A537" s="51" t="s">
        <v>1028</v>
      </c>
      <c r="B537" s="63" t="s">
        <v>33</v>
      </c>
      <c r="C537" s="1" t="s">
        <v>717</v>
      </c>
      <c r="D537" s="44">
        <v>76111</v>
      </c>
      <c r="E537" s="26">
        <v>413302</v>
      </c>
      <c r="F537" s="1" t="s">
        <v>718</v>
      </c>
      <c r="G537" s="30">
        <v>3969837</v>
      </c>
      <c r="H537" s="29">
        <v>3969837</v>
      </c>
      <c r="I537" s="29">
        <f>H537/2</f>
        <v>1984918.5</v>
      </c>
      <c r="J537" s="4">
        <f t="shared" si="14"/>
        <v>50</v>
      </c>
      <c r="K537" s="30">
        <v>3252200</v>
      </c>
    </row>
    <row r="538" spans="1:11" ht="12.75">
      <c r="A538" s="51" t="s">
        <v>1028</v>
      </c>
      <c r="B538" s="63" t="s">
        <v>33</v>
      </c>
      <c r="C538" s="1" t="s">
        <v>719</v>
      </c>
      <c r="D538" s="44">
        <v>76112</v>
      </c>
      <c r="E538" s="26">
        <v>413302</v>
      </c>
      <c r="F538" s="1" t="s">
        <v>720</v>
      </c>
      <c r="G538" s="30">
        <v>1472000</v>
      </c>
      <c r="H538" s="29">
        <v>1483200</v>
      </c>
      <c r="I538" s="29">
        <f>H538/2</f>
        <v>741600</v>
      </c>
      <c r="J538" s="4">
        <f t="shared" si="14"/>
        <v>50</v>
      </c>
      <c r="K538" s="30">
        <v>1214500</v>
      </c>
    </row>
    <row r="539" spans="1:11" ht="12.75">
      <c r="A539" s="51"/>
      <c r="B539" s="63"/>
      <c r="C539" s="1" t="s">
        <v>721</v>
      </c>
      <c r="D539" s="44">
        <v>762</v>
      </c>
      <c r="E539" s="26"/>
      <c r="F539" s="22" t="s">
        <v>722</v>
      </c>
      <c r="G539" s="23">
        <v>413758</v>
      </c>
      <c r="H539" s="24">
        <v>248255</v>
      </c>
      <c r="I539" s="24">
        <v>124130</v>
      </c>
      <c r="J539" s="25">
        <f t="shared" si="14"/>
        <v>50.00100702906286</v>
      </c>
      <c r="K539" s="23">
        <v>260000</v>
      </c>
    </row>
    <row r="540" spans="1:11" ht="12.75">
      <c r="A540" s="51" t="s">
        <v>1028</v>
      </c>
      <c r="B540" s="63" t="s">
        <v>33</v>
      </c>
      <c r="C540" s="1" t="s">
        <v>723</v>
      </c>
      <c r="D540" s="44">
        <v>7621</v>
      </c>
      <c r="E540" s="26">
        <v>4120</v>
      </c>
      <c r="F540" s="1" t="s">
        <v>724</v>
      </c>
      <c r="G540" s="30">
        <v>413758</v>
      </c>
      <c r="H540" s="29">
        <v>248255</v>
      </c>
      <c r="I540" s="29">
        <v>124130</v>
      </c>
      <c r="J540" s="4">
        <f aca="true" t="shared" si="15" ref="J540:J604">I540/H540*100</f>
        <v>50.00100702906286</v>
      </c>
      <c r="K540" s="30">
        <v>260000</v>
      </c>
    </row>
    <row r="541" spans="1:11" ht="12.75">
      <c r="A541" s="51"/>
      <c r="B541" s="63"/>
      <c r="C541" s="1" t="s">
        <v>725</v>
      </c>
      <c r="D541" s="44">
        <v>763</v>
      </c>
      <c r="E541" s="26"/>
      <c r="F541" s="22" t="s">
        <v>726</v>
      </c>
      <c r="G541" s="23">
        <f>SUM(G542+G543+G545)</f>
        <v>458087157</v>
      </c>
      <c r="H541" s="24">
        <f>SUM(H542+H543+H545+H544)</f>
        <v>499345510</v>
      </c>
      <c r="I541" s="24">
        <f>SUM(I542+I543+I545+I544)</f>
        <v>523765500</v>
      </c>
      <c r="J541" s="25">
        <f t="shared" si="15"/>
        <v>104.8903994350525</v>
      </c>
      <c r="K541" s="23">
        <f>SUM(K542+K543+K545+K544)</f>
        <v>536575872</v>
      </c>
    </row>
    <row r="542" spans="1:11" ht="12.75">
      <c r="A542" s="51" t="s">
        <v>1028</v>
      </c>
      <c r="B542" s="50" t="s">
        <v>727</v>
      </c>
      <c r="C542" s="1" t="s">
        <v>728</v>
      </c>
      <c r="D542" s="44">
        <v>7631</v>
      </c>
      <c r="E542" s="26">
        <v>4119.413302</v>
      </c>
      <c r="F542" s="1" t="s">
        <v>718</v>
      </c>
      <c r="G542" s="30">
        <v>437848037</v>
      </c>
      <c r="H542" s="29">
        <v>477128000</v>
      </c>
      <c r="I542" s="29">
        <v>498000000</v>
      </c>
      <c r="J542" s="4">
        <f t="shared" si="15"/>
        <v>104.37450746969368</v>
      </c>
      <c r="K542" s="30">
        <v>510192000</v>
      </c>
    </row>
    <row r="543" spans="1:11" ht="12.75">
      <c r="A543" s="51" t="s">
        <v>1028</v>
      </c>
      <c r="B543" s="50" t="s">
        <v>727</v>
      </c>
      <c r="C543" s="1" t="s">
        <v>729</v>
      </c>
      <c r="D543" s="44">
        <v>7632</v>
      </c>
      <c r="E543" s="26">
        <v>4119.4133</v>
      </c>
      <c r="F543" s="1" t="s">
        <v>730</v>
      </c>
      <c r="G543" s="30">
        <v>18526120</v>
      </c>
      <c r="H543" s="29">
        <v>20411510</v>
      </c>
      <c r="I543" s="29">
        <v>25370000</v>
      </c>
      <c r="J543" s="4">
        <f t="shared" si="15"/>
        <v>124.29261725369656</v>
      </c>
      <c r="K543" s="30">
        <v>25978880</v>
      </c>
    </row>
    <row r="544" spans="1:11" ht="12.75">
      <c r="A544" s="51" t="s">
        <v>1028</v>
      </c>
      <c r="B544" s="50" t="s">
        <v>727</v>
      </c>
      <c r="C544" s="1" t="s">
        <v>731</v>
      </c>
      <c r="D544" s="44">
        <v>7633</v>
      </c>
      <c r="E544" s="26">
        <v>413300</v>
      </c>
      <c r="F544" s="1" t="s">
        <v>200</v>
      </c>
      <c r="G544" s="30"/>
      <c r="H544" s="29">
        <v>1015000</v>
      </c>
      <c r="I544" s="29"/>
      <c r="J544" s="4"/>
      <c r="K544" s="30"/>
    </row>
    <row r="545" spans="1:11" ht="12.75">
      <c r="A545" s="51" t="s">
        <v>1028</v>
      </c>
      <c r="B545" s="50" t="s">
        <v>727</v>
      </c>
      <c r="C545" s="1" t="s">
        <v>732</v>
      </c>
      <c r="D545" s="44">
        <v>7634</v>
      </c>
      <c r="E545" s="26">
        <v>4119.4133</v>
      </c>
      <c r="F545" s="1" t="s">
        <v>733</v>
      </c>
      <c r="G545" s="30">
        <v>1713000</v>
      </c>
      <c r="H545" s="29">
        <v>791000</v>
      </c>
      <c r="I545" s="29">
        <v>395500</v>
      </c>
      <c r="J545" s="4">
        <f t="shared" si="15"/>
        <v>50</v>
      </c>
      <c r="K545" s="30">
        <v>404992</v>
      </c>
    </row>
    <row r="546" spans="1:11" ht="12.75">
      <c r="A546" s="51"/>
      <c r="B546" s="50"/>
      <c r="C546" s="1"/>
      <c r="D546" s="44"/>
      <c r="E546" s="26"/>
      <c r="F546" s="22" t="s">
        <v>80</v>
      </c>
      <c r="G546" s="23">
        <v>658720</v>
      </c>
      <c r="H546" s="24"/>
      <c r="I546" s="24"/>
      <c r="J546" s="4"/>
      <c r="K546" s="23"/>
    </row>
    <row r="547" spans="1:11" ht="12.75">
      <c r="A547" s="51" t="s">
        <v>1028</v>
      </c>
      <c r="B547" s="50" t="s">
        <v>727</v>
      </c>
      <c r="C547" s="1"/>
      <c r="D547" s="44"/>
      <c r="E547" s="26">
        <v>4204</v>
      </c>
      <c r="F547" s="1" t="s">
        <v>734</v>
      </c>
      <c r="G547" s="30">
        <v>658720</v>
      </c>
      <c r="H547" s="29"/>
      <c r="I547" s="29"/>
      <c r="J547" s="4"/>
      <c r="K547" s="30"/>
    </row>
    <row r="548" spans="1:11" ht="12.75">
      <c r="A548" s="51"/>
      <c r="B548" s="50"/>
      <c r="C548" s="1"/>
      <c r="D548" s="44"/>
      <c r="E548" s="26"/>
      <c r="F548" s="22" t="s">
        <v>495</v>
      </c>
      <c r="G548" s="23">
        <f>SUM(G549:G552)</f>
        <v>16995000</v>
      </c>
      <c r="H548" s="24">
        <f>SUM(H549:H552)</f>
        <v>18520000</v>
      </c>
      <c r="I548" s="24">
        <f>SUM(I549:I553)</f>
        <v>17000000</v>
      </c>
      <c r="J548" s="25">
        <f t="shared" si="15"/>
        <v>91.792656587473</v>
      </c>
      <c r="K548" s="23">
        <f>SUM(K549:K553)</f>
        <v>130379700</v>
      </c>
    </row>
    <row r="549" spans="1:11" ht="12.75">
      <c r="A549" s="51" t="s">
        <v>1028</v>
      </c>
      <c r="B549" s="50" t="s">
        <v>727</v>
      </c>
      <c r="C549" s="1" t="s">
        <v>735</v>
      </c>
      <c r="D549" s="44">
        <v>764</v>
      </c>
      <c r="E549" s="26">
        <v>4323</v>
      </c>
      <c r="F549" s="1" t="s">
        <v>736</v>
      </c>
      <c r="G549" s="30">
        <v>12000000</v>
      </c>
      <c r="H549" s="29">
        <v>12000000</v>
      </c>
      <c r="I549" s="29">
        <v>6000000</v>
      </c>
      <c r="J549" s="4">
        <f t="shared" si="15"/>
        <v>50</v>
      </c>
      <c r="K549" s="30">
        <v>25142000</v>
      </c>
    </row>
    <row r="550" spans="1:11" ht="12.75">
      <c r="A550" s="51" t="s">
        <v>1028</v>
      </c>
      <c r="B550" s="50"/>
      <c r="C550" s="1" t="s">
        <v>737</v>
      </c>
      <c r="D550" s="44">
        <v>765</v>
      </c>
      <c r="E550" s="26">
        <v>4323</v>
      </c>
      <c r="F550" s="1" t="s">
        <v>1087</v>
      </c>
      <c r="G550" s="30">
        <v>4000000</v>
      </c>
      <c r="H550" s="29">
        <v>4000000</v>
      </c>
      <c r="I550" s="29">
        <v>2000000</v>
      </c>
      <c r="J550" s="4">
        <f t="shared" si="15"/>
        <v>50</v>
      </c>
      <c r="K550" s="30">
        <v>4190200</v>
      </c>
    </row>
    <row r="551" spans="1:11" ht="12.75">
      <c r="A551" s="51" t="s">
        <v>1028</v>
      </c>
      <c r="B551" s="50"/>
      <c r="C551" s="1" t="s">
        <v>738</v>
      </c>
      <c r="D551" s="44">
        <v>766</v>
      </c>
      <c r="E551" s="26">
        <v>4323</v>
      </c>
      <c r="F551" s="1" t="s">
        <v>739</v>
      </c>
      <c r="G551" s="30">
        <v>995000</v>
      </c>
      <c r="H551" s="29">
        <v>1000000</v>
      </c>
      <c r="I551" s="29">
        <v>500000</v>
      </c>
      <c r="J551" s="4">
        <f t="shared" si="15"/>
        <v>50</v>
      </c>
      <c r="K551" s="30">
        <v>1047500</v>
      </c>
    </row>
    <row r="552" spans="1:11" ht="12.75">
      <c r="A552" s="51" t="s">
        <v>1028</v>
      </c>
      <c r="B552" s="50" t="s">
        <v>727</v>
      </c>
      <c r="C552" s="1" t="s">
        <v>740</v>
      </c>
      <c r="D552" s="44">
        <v>767</v>
      </c>
      <c r="E552" s="26">
        <v>4208</v>
      </c>
      <c r="F552" s="1" t="s">
        <v>1065</v>
      </c>
      <c r="G552" s="30">
        <v>0</v>
      </c>
      <c r="H552" s="29">
        <v>1520000</v>
      </c>
      <c r="I552" s="29">
        <v>8500000</v>
      </c>
      <c r="J552" s="4">
        <f t="shared" si="15"/>
        <v>559.2105263157895</v>
      </c>
      <c r="K552" s="30"/>
    </row>
    <row r="553" spans="1:11" ht="12.75">
      <c r="A553" s="51"/>
      <c r="B553" s="50"/>
      <c r="C553" s="1"/>
      <c r="D553" s="44">
        <v>768</v>
      </c>
      <c r="E553" s="26">
        <v>4204</v>
      </c>
      <c r="F553" s="1" t="s">
        <v>1066</v>
      </c>
      <c r="G553" s="30"/>
      <c r="H553" s="29"/>
      <c r="I553" s="29"/>
      <c r="J553" s="4"/>
      <c r="K553" s="30">
        <v>100000000</v>
      </c>
    </row>
    <row r="554" spans="1:11" ht="12.75">
      <c r="A554" s="51"/>
      <c r="B554" s="50"/>
      <c r="C554" s="1"/>
      <c r="D554" s="44"/>
      <c r="E554" s="26"/>
      <c r="F554" s="1"/>
      <c r="G554" s="30"/>
      <c r="H554" s="29"/>
      <c r="I554" s="29"/>
      <c r="J554" s="4"/>
      <c r="K554" s="30"/>
    </row>
    <row r="555" spans="1:11" ht="12.75">
      <c r="A555" s="51"/>
      <c r="B555" s="50" t="s">
        <v>47</v>
      </c>
      <c r="C555" s="1"/>
      <c r="D555" s="44"/>
      <c r="E555" s="26"/>
      <c r="F555" s="1"/>
      <c r="G555" s="30"/>
      <c r="H555" s="5"/>
      <c r="I555" s="29"/>
      <c r="J555" s="4"/>
      <c r="K555" s="30"/>
    </row>
    <row r="556" spans="1:11" ht="12.75">
      <c r="A556" s="51"/>
      <c r="B556" s="50"/>
      <c r="C556" s="1" t="s">
        <v>741</v>
      </c>
      <c r="D556" s="53"/>
      <c r="E556" s="26"/>
      <c r="F556" s="22" t="s">
        <v>742</v>
      </c>
      <c r="G556" s="23">
        <f>SUM(G557+G606)</f>
        <v>506183579</v>
      </c>
      <c r="H556" s="24">
        <f>SUM(H557+H606)</f>
        <v>461082563</v>
      </c>
      <c r="I556" s="24">
        <f>SUM(I557+I606)</f>
        <v>310794952</v>
      </c>
      <c r="J556" s="25">
        <f t="shared" si="15"/>
        <v>67.4054880709076</v>
      </c>
      <c r="K556" s="23">
        <f>SUM(K557+K606)</f>
        <v>297442774</v>
      </c>
    </row>
    <row r="557" spans="1:11" ht="12.75">
      <c r="A557" s="51"/>
      <c r="B557" s="50"/>
      <c r="C557" s="1"/>
      <c r="D557" s="44"/>
      <c r="E557" s="26"/>
      <c r="F557" s="22" t="s">
        <v>50</v>
      </c>
      <c r="G557" s="23">
        <f>SUM(G558+G570+G576+G582+G585+G589)</f>
        <v>196755864</v>
      </c>
      <c r="H557" s="24">
        <f>SUM(H558+H570+H576+H582+H585+H589)</f>
        <v>234216455</v>
      </c>
      <c r="I557" s="24">
        <f>SUM(I558+I570+I576+I582+I585+I589)</f>
        <v>207104952</v>
      </c>
      <c r="J557" s="25">
        <f t="shared" si="15"/>
        <v>88.42459510370439</v>
      </c>
      <c r="K557" s="23">
        <f>SUM(K558+K568+K570+K576+K582+K585+K589)</f>
        <v>213969014</v>
      </c>
    </row>
    <row r="558" spans="1:11" ht="12.75">
      <c r="A558" s="51"/>
      <c r="B558" s="50"/>
      <c r="C558" s="1" t="s">
        <v>743</v>
      </c>
      <c r="D558" s="53"/>
      <c r="E558" s="26"/>
      <c r="F558" s="22" t="s">
        <v>744</v>
      </c>
      <c r="G558" s="23">
        <f>SUM(G559+G563+G565)</f>
        <v>160912645</v>
      </c>
      <c r="H558" s="24">
        <f>SUM(H559+H563+H565)</f>
        <v>161120000</v>
      </c>
      <c r="I558" s="24">
        <f>SUM(I559+I563+I565+I568)</f>
        <v>167274700</v>
      </c>
      <c r="J558" s="25">
        <f t="shared" si="15"/>
        <v>103.81994786494538</v>
      </c>
      <c r="K558" s="23">
        <f>SUM(K559+K563+K565)</f>
        <v>170808320</v>
      </c>
    </row>
    <row r="559" spans="1:11" ht="12.75">
      <c r="A559" s="51"/>
      <c r="B559" s="50"/>
      <c r="C559" s="1" t="s">
        <v>745</v>
      </c>
      <c r="D559" s="44">
        <v>7711</v>
      </c>
      <c r="E559" s="26"/>
      <c r="F559" s="22" t="s">
        <v>746</v>
      </c>
      <c r="G559" s="23">
        <f>SUM(G560:G562)</f>
        <v>153850775</v>
      </c>
      <c r="H559" s="24">
        <f>SUM(H560:H562)</f>
        <v>153500000</v>
      </c>
      <c r="I559" s="24">
        <f>SUM(I560:I562)</f>
        <v>161520000</v>
      </c>
      <c r="J559" s="25">
        <f t="shared" si="15"/>
        <v>105.22475570032572</v>
      </c>
      <c r="K559" s="23">
        <f>SUM(K560:K562)</f>
        <v>165396480</v>
      </c>
    </row>
    <row r="560" spans="1:11" ht="12.75">
      <c r="A560" s="51" t="s">
        <v>1029</v>
      </c>
      <c r="B560" s="50" t="s">
        <v>747</v>
      </c>
      <c r="C560" s="1" t="s">
        <v>748</v>
      </c>
      <c r="D560" s="44">
        <v>77111</v>
      </c>
      <c r="E560" s="26">
        <v>411900</v>
      </c>
      <c r="F560" s="1" t="s">
        <v>749</v>
      </c>
      <c r="G560" s="30">
        <v>66496775</v>
      </c>
      <c r="H560" s="29">
        <v>70500000</v>
      </c>
      <c r="I560" s="29">
        <v>72125000</v>
      </c>
      <c r="J560" s="4">
        <f t="shared" si="15"/>
        <v>102.30496453900709</v>
      </c>
      <c r="K560" s="30">
        <v>73856000</v>
      </c>
    </row>
    <row r="561" spans="1:11" ht="12.75">
      <c r="A561" s="51" t="s">
        <v>1030</v>
      </c>
      <c r="B561" s="50" t="s">
        <v>747</v>
      </c>
      <c r="C561" s="1" t="s">
        <v>750</v>
      </c>
      <c r="D561" s="44">
        <v>77112</v>
      </c>
      <c r="E561" s="26">
        <v>413302</v>
      </c>
      <c r="F561" s="1" t="s">
        <v>751</v>
      </c>
      <c r="G561" s="30">
        <v>63038000</v>
      </c>
      <c r="H561" s="29">
        <v>65000000</v>
      </c>
      <c r="I561" s="29">
        <v>66495000</v>
      </c>
      <c r="J561" s="4">
        <f t="shared" si="15"/>
        <v>102.3</v>
      </c>
      <c r="K561" s="30">
        <v>68090880</v>
      </c>
    </row>
    <row r="562" spans="1:11" ht="12.75">
      <c r="A562" s="51" t="s">
        <v>1030</v>
      </c>
      <c r="B562" s="50" t="s">
        <v>747</v>
      </c>
      <c r="C562" s="1" t="s">
        <v>752</v>
      </c>
      <c r="D562" s="44">
        <v>77113</v>
      </c>
      <c r="E562" s="26">
        <v>413302</v>
      </c>
      <c r="F562" s="1" t="s">
        <v>753</v>
      </c>
      <c r="G562" s="30">
        <v>24316000</v>
      </c>
      <c r="H562" s="29">
        <v>18000000</v>
      </c>
      <c r="I562" s="29">
        <v>22900000</v>
      </c>
      <c r="J562" s="4">
        <f t="shared" si="15"/>
        <v>127.22222222222221</v>
      </c>
      <c r="K562" s="30">
        <v>23449600</v>
      </c>
    </row>
    <row r="563" spans="1:11" ht="12.75">
      <c r="A563" s="51"/>
      <c r="B563" s="50"/>
      <c r="C563" s="1" t="s">
        <v>754</v>
      </c>
      <c r="D563" s="44">
        <v>7712</v>
      </c>
      <c r="E563" s="26"/>
      <c r="F563" s="22" t="s">
        <v>755</v>
      </c>
      <c r="G563" s="23">
        <v>5353506</v>
      </c>
      <c r="H563" s="24">
        <v>5950000</v>
      </c>
      <c r="I563" s="24">
        <v>4450000</v>
      </c>
      <c r="J563" s="25">
        <f t="shared" si="15"/>
        <v>74.78991596638656</v>
      </c>
      <c r="K563" s="23">
        <v>4556800</v>
      </c>
    </row>
    <row r="564" spans="1:11" ht="12.75">
      <c r="A564" s="51" t="s">
        <v>1031</v>
      </c>
      <c r="B564" s="50" t="s">
        <v>756</v>
      </c>
      <c r="C564" s="1" t="s">
        <v>757</v>
      </c>
      <c r="D564" s="44">
        <v>77121</v>
      </c>
      <c r="E564" s="26">
        <v>4117</v>
      </c>
      <c r="F564" s="1" t="s">
        <v>758</v>
      </c>
      <c r="G564" s="30">
        <v>5353506</v>
      </c>
      <c r="H564" s="29">
        <v>5950000</v>
      </c>
      <c r="I564" s="29">
        <v>4450000</v>
      </c>
      <c r="J564" s="4">
        <f t="shared" si="15"/>
        <v>74.78991596638656</v>
      </c>
      <c r="K564" s="30">
        <v>4556800</v>
      </c>
    </row>
    <row r="565" spans="1:11" ht="12.75">
      <c r="A565" s="51"/>
      <c r="B565" s="50"/>
      <c r="C565" s="1" t="s">
        <v>759</v>
      </c>
      <c r="D565" s="44">
        <v>7713</v>
      </c>
      <c r="E565" s="26"/>
      <c r="F565" s="22" t="s">
        <v>760</v>
      </c>
      <c r="G565" s="23">
        <f>SUM(G566+G567)</f>
        <v>1708364</v>
      </c>
      <c r="H565" s="24">
        <f>SUM(H566+H567)</f>
        <v>1670000</v>
      </c>
      <c r="I565" s="24">
        <f>SUM(I566+I567)</f>
        <v>835000</v>
      </c>
      <c r="J565" s="25">
        <f t="shared" si="15"/>
        <v>50</v>
      </c>
      <c r="K565" s="23">
        <f>SUM(K566+K567)</f>
        <v>855040</v>
      </c>
    </row>
    <row r="566" spans="1:11" ht="12.75">
      <c r="A566" s="51" t="s">
        <v>1032</v>
      </c>
      <c r="B566" s="50" t="s">
        <v>761</v>
      </c>
      <c r="C566" s="1" t="s">
        <v>762</v>
      </c>
      <c r="D566" s="44">
        <v>77131</v>
      </c>
      <c r="E566" s="26">
        <v>4119</v>
      </c>
      <c r="F566" s="1" t="s">
        <v>763</v>
      </c>
      <c r="G566" s="30">
        <v>1130000</v>
      </c>
      <c r="H566" s="29">
        <v>1170000</v>
      </c>
      <c r="I566" s="29">
        <v>585000</v>
      </c>
      <c r="J566" s="4">
        <f t="shared" si="15"/>
        <v>50</v>
      </c>
      <c r="K566" s="30">
        <v>599040</v>
      </c>
    </row>
    <row r="567" spans="1:11" ht="12.75">
      <c r="A567" s="51" t="s">
        <v>1030</v>
      </c>
      <c r="B567" s="50" t="s">
        <v>761</v>
      </c>
      <c r="C567" s="1" t="s">
        <v>764</v>
      </c>
      <c r="D567" s="44">
        <v>77132</v>
      </c>
      <c r="E567" s="26" t="s">
        <v>765</v>
      </c>
      <c r="F567" s="1" t="s">
        <v>766</v>
      </c>
      <c r="G567" s="30">
        <v>578364</v>
      </c>
      <c r="H567" s="29">
        <v>500000</v>
      </c>
      <c r="I567" s="29">
        <v>250000</v>
      </c>
      <c r="J567" s="4">
        <f t="shared" si="15"/>
        <v>50</v>
      </c>
      <c r="K567" s="30">
        <v>256000</v>
      </c>
    </row>
    <row r="568" spans="1:11" ht="12.75">
      <c r="A568" s="51"/>
      <c r="B568" s="50"/>
      <c r="C568" s="1"/>
      <c r="D568" s="44"/>
      <c r="E568" s="26"/>
      <c r="F568" s="22" t="s">
        <v>104</v>
      </c>
      <c r="G568" s="30"/>
      <c r="H568" s="29"/>
      <c r="I568" s="24">
        <v>469700</v>
      </c>
      <c r="J568" s="25"/>
      <c r="K568" s="23">
        <v>480973</v>
      </c>
    </row>
    <row r="569" spans="1:11" ht="12.75">
      <c r="A569" s="51"/>
      <c r="B569" s="50"/>
      <c r="C569" s="1"/>
      <c r="D569" s="53"/>
      <c r="E569" s="26">
        <v>4120</v>
      </c>
      <c r="F569" s="22" t="s">
        <v>1067</v>
      </c>
      <c r="G569" s="30"/>
      <c r="H569" s="29"/>
      <c r="I569" s="29">
        <v>469700</v>
      </c>
      <c r="J569" s="4"/>
      <c r="K569" s="30">
        <v>480973</v>
      </c>
    </row>
    <row r="570" spans="1:11" ht="12.75">
      <c r="A570" s="51"/>
      <c r="B570" s="32"/>
      <c r="C570" s="1" t="s">
        <v>767</v>
      </c>
      <c r="D570" s="53"/>
      <c r="E570" s="26"/>
      <c r="F570" s="22" t="s">
        <v>768</v>
      </c>
      <c r="G570" s="23">
        <f>SUM(G571)</f>
        <v>5392000</v>
      </c>
      <c r="H570" s="24">
        <f>SUM(H571)</f>
        <v>6016000</v>
      </c>
      <c r="I570" s="24">
        <f>SUM(I571)</f>
        <v>5957720</v>
      </c>
      <c r="J570" s="25">
        <f t="shared" si="15"/>
        <v>99.03125</v>
      </c>
      <c r="K570" s="23">
        <f>SUM(K571)</f>
        <v>6100705</v>
      </c>
    </row>
    <row r="571" spans="1:11" ht="12.75">
      <c r="A571" s="51"/>
      <c r="B571" s="32"/>
      <c r="C571" s="1"/>
      <c r="D571" s="44"/>
      <c r="E571" s="26"/>
      <c r="F571" s="1" t="s">
        <v>769</v>
      </c>
      <c r="G571" s="30">
        <f>SUM(G572:G575)</f>
        <v>5392000</v>
      </c>
      <c r="H571" s="30">
        <f>SUM(H572:H575)</f>
        <v>6016000</v>
      </c>
      <c r="I571" s="30">
        <f>SUM(I572:I575)</f>
        <v>5957720</v>
      </c>
      <c r="J571" s="4">
        <f t="shared" si="15"/>
        <v>99.03125</v>
      </c>
      <c r="K571" s="30">
        <f>SUM(K572:K575)</f>
        <v>6100705</v>
      </c>
    </row>
    <row r="572" spans="1:11" ht="12.75">
      <c r="A572" s="51" t="s">
        <v>1033</v>
      </c>
      <c r="B572" s="50" t="s">
        <v>770</v>
      </c>
      <c r="C572" s="1" t="s">
        <v>771</v>
      </c>
      <c r="D572" s="44">
        <v>7721</v>
      </c>
      <c r="E572" s="26">
        <v>413302</v>
      </c>
      <c r="F572" s="1" t="s">
        <v>772</v>
      </c>
      <c r="G572" s="30">
        <v>1451000</v>
      </c>
      <c r="H572" s="29">
        <v>1795000</v>
      </c>
      <c r="I572" s="29">
        <v>1836285</v>
      </c>
      <c r="J572" s="4">
        <f t="shared" si="15"/>
        <v>102.3</v>
      </c>
      <c r="K572" s="30">
        <v>1880356</v>
      </c>
    </row>
    <row r="573" spans="1:11" ht="12.75">
      <c r="A573" s="51" t="s">
        <v>1033</v>
      </c>
      <c r="B573" s="50" t="s">
        <v>770</v>
      </c>
      <c r="C573" s="1" t="s">
        <v>773</v>
      </c>
      <c r="D573" s="44">
        <v>7722</v>
      </c>
      <c r="E573" s="26">
        <v>413302</v>
      </c>
      <c r="F573" s="1" t="s">
        <v>1088</v>
      </c>
      <c r="G573" s="30">
        <v>65000</v>
      </c>
      <c r="H573" s="29">
        <v>240000</v>
      </c>
      <c r="I573" s="29">
        <v>245520</v>
      </c>
      <c r="J573" s="4">
        <f t="shared" si="15"/>
        <v>102.3</v>
      </c>
      <c r="K573" s="30">
        <v>251412</v>
      </c>
    </row>
    <row r="574" spans="1:11" ht="12.75">
      <c r="A574" s="51" t="s">
        <v>1033</v>
      </c>
      <c r="B574" s="50" t="s">
        <v>770</v>
      </c>
      <c r="C574" s="1" t="s">
        <v>774</v>
      </c>
      <c r="D574" s="44">
        <v>7723</v>
      </c>
      <c r="E574" s="26">
        <v>413302</v>
      </c>
      <c r="F574" s="1" t="s">
        <v>775</v>
      </c>
      <c r="G574" s="30">
        <v>3500000</v>
      </c>
      <c r="H574" s="29">
        <v>3605000</v>
      </c>
      <c r="I574" s="29">
        <v>3687915</v>
      </c>
      <c r="J574" s="4">
        <f t="shared" si="15"/>
        <v>102.3</v>
      </c>
      <c r="K574" s="30">
        <v>3776425</v>
      </c>
    </row>
    <row r="575" spans="1:11" ht="12.75">
      <c r="A575" s="51" t="s">
        <v>1033</v>
      </c>
      <c r="B575" s="50" t="s">
        <v>770</v>
      </c>
      <c r="C575" s="1" t="s">
        <v>776</v>
      </c>
      <c r="D575" s="44">
        <v>7724</v>
      </c>
      <c r="E575" s="26">
        <v>413302</v>
      </c>
      <c r="F575" s="1" t="s">
        <v>777</v>
      </c>
      <c r="G575" s="30">
        <v>376000</v>
      </c>
      <c r="H575" s="29">
        <v>376000</v>
      </c>
      <c r="I575" s="29">
        <v>188000</v>
      </c>
      <c r="J575" s="4">
        <f t="shared" si="15"/>
        <v>50</v>
      </c>
      <c r="K575" s="30">
        <v>192512</v>
      </c>
    </row>
    <row r="576" spans="1:11" ht="12.75">
      <c r="A576" s="51"/>
      <c r="B576" s="50" t="s">
        <v>770</v>
      </c>
      <c r="C576" s="1" t="s">
        <v>778</v>
      </c>
      <c r="D576" s="53"/>
      <c r="E576" s="26"/>
      <c r="F576" s="22" t="s">
        <v>779</v>
      </c>
      <c r="G576" s="23">
        <f>SUM(G577)</f>
        <v>8559000</v>
      </c>
      <c r="H576" s="24">
        <f>SUM(H577)</f>
        <v>8832000</v>
      </c>
      <c r="I576" s="24">
        <f>SUM(I577)</f>
        <v>8779912</v>
      </c>
      <c r="J576" s="25">
        <f t="shared" si="15"/>
        <v>99.41023550724638</v>
      </c>
      <c r="K576" s="23">
        <f>SUM(K577)</f>
        <v>8990630</v>
      </c>
    </row>
    <row r="577" spans="1:11" ht="12.75">
      <c r="A577" s="51"/>
      <c r="B577" s="32"/>
      <c r="C577" s="1"/>
      <c r="D577" s="44"/>
      <c r="E577" s="26"/>
      <c r="F577" s="1" t="s">
        <v>780</v>
      </c>
      <c r="G577" s="30">
        <f>SUM(G578:G581)</f>
        <v>8559000</v>
      </c>
      <c r="H577" s="30">
        <f>SUM(H578:H581)</f>
        <v>8832000</v>
      </c>
      <c r="I577" s="30">
        <f>SUM(I578:I581)</f>
        <v>8779912</v>
      </c>
      <c r="J577" s="4">
        <f t="shared" si="15"/>
        <v>99.41023550724638</v>
      </c>
      <c r="K577" s="30">
        <v>8990630</v>
      </c>
    </row>
    <row r="578" spans="1:11" ht="12.75">
      <c r="A578" s="51" t="s">
        <v>1034</v>
      </c>
      <c r="B578" s="50" t="s">
        <v>770</v>
      </c>
      <c r="C578" s="1" t="s">
        <v>781</v>
      </c>
      <c r="D578" s="44">
        <v>7731</v>
      </c>
      <c r="E578" s="26">
        <v>413302</v>
      </c>
      <c r="F578" s="1" t="s">
        <v>782</v>
      </c>
      <c r="G578" s="30">
        <v>1892000</v>
      </c>
      <c r="H578" s="29">
        <v>1949000</v>
      </c>
      <c r="I578" s="29">
        <v>1993827</v>
      </c>
      <c r="J578" s="4">
        <f t="shared" si="15"/>
        <v>102.3</v>
      </c>
      <c r="K578" s="30">
        <v>2041679</v>
      </c>
    </row>
    <row r="579" spans="1:11" ht="12.75">
      <c r="A579" s="51" t="s">
        <v>1034</v>
      </c>
      <c r="B579" s="50" t="s">
        <v>770</v>
      </c>
      <c r="C579" s="1" t="s">
        <v>783</v>
      </c>
      <c r="D579" s="44">
        <v>7732</v>
      </c>
      <c r="E579" s="26">
        <v>413302</v>
      </c>
      <c r="F579" s="1" t="s">
        <v>775</v>
      </c>
      <c r="G579" s="30">
        <v>2200000</v>
      </c>
      <c r="H579" s="29">
        <v>2280000</v>
      </c>
      <c r="I579" s="29">
        <v>2332440</v>
      </c>
      <c r="J579" s="4">
        <f t="shared" si="15"/>
        <v>102.3</v>
      </c>
      <c r="K579" s="30">
        <v>2388419</v>
      </c>
    </row>
    <row r="580" spans="1:11" ht="12.75">
      <c r="A580" s="51" t="s">
        <v>1034</v>
      </c>
      <c r="B580" s="50" t="s">
        <v>770</v>
      </c>
      <c r="C580" s="1" t="s">
        <v>784</v>
      </c>
      <c r="D580" s="44">
        <v>7733</v>
      </c>
      <c r="E580" s="26">
        <v>413302</v>
      </c>
      <c r="F580" s="1" t="s">
        <v>785</v>
      </c>
      <c r="G580" s="30">
        <v>3994000</v>
      </c>
      <c r="H580" s="29">
        <v>4115000</v>
      </c>
      <c r="I580" s="29">
        <v>4209645</v>
      </c>
      <c r="J580" s="4">
        <f t="shared" si="15"/>
        <v>102.3</v>
      </c>
      <c r="K580" s="30">
        <v>4310676</v>
      </c>
    </row>
    <row r="581" spans="1:11" ht="12.75">
      <c r="A581" s="51" t="s">
        <v>1034</v>
      </c>
      <c r="B581" s="50" t="s">
        <v>770</v>
      </c>
      <c r="C581" s="1" t="s">
        <v>786</v>
      </c>
      <c r="D581" s="44">
        <v>7734</v>
      </c>
      <c r="E581" s="26">
        <v>413302</v>
      </c>
      <c r="F581" s="1" t="s">
        <v>787</v>
      </c>
      <c r="G581" s="30">
        <v>473000</v>
      </c>
      <c r="H581" s="29">
        <v>488000</v>
      </c>
      <c r="I581" s="29">
        <v>244000</v>
      </c>
      <c r="J581" s="4">
        <f t="shared" si="15"/>
        <v>50</v>
      </c>
      <c r="K581" s="30">
        <v>249856</v>
      </c>
    </row>
    <row r="582" spans="1:11" ht="12.75">
      <c r="A582" s="51"/>
      <c r="B582" s="32"/>
      <c r="C582" s="1" t="s">
        <v>788</v>
      </c>
      <c r="D582" s="53"/>
      <c r="E582" s="26"/>
      <c r="F582" s="22" t="s">
        <v>789</v>
      </c>
      <c r="G582" s="23">
        <f>SUM(G583+G584)</f>
        <v>259000</v>
      </c>
      <c r="H582" s="24">
        <v>100000</v>
      </c>
      <c r="I582" s="24">
        <v>130000</v>
      </c>
      <c r="J582" s="25">
        <f t="shared" si="15"/>
        <v>130</v>
      </c>
      <c r="K582" s="23">
        <f>SUM(K583+K584)</f>
        <v>133120</v>
      </c>
    </row>
    <row r="583" spans="1:11" ht="12.75">
      <c r="A583" s="51"/>
      <c r="B583" s="32"/>
      <c r="C583" s="1"/>
      <c r="D583" s="44">
        <v>7742</v>
      </c>
      <c r="E583" s="26">
        <v>413302</v>
      </c>
      <c r="F583" s="15" t="s">
        <v>962</v>
      </c>
      <c r="G583" s="20">
        <v>141000</v>
      </c>
      <c r="H583" s="24"/>
      <c r="I583" s="28">
        <v>80000</v>
      </c>
      <c r="J583" s="4"/>
      <c r="K583" s="30">
        <v>81920</v>
      </c>
    </row>
    <row r="584" spans="1:11" ht="12.75">
      <c r="A584" s="51" t="s">
        <v>1035</v>
      </c>
      <c r="B584" s="50" t="s">
        <v>770</v>
      </c>
      <c r="C584" s="1" t="s">
        <v>790</v>
      </c>
      <c r="D584" s="44">
        <v>7741</v>
      </c>
      <c r="E584" s="26">
        <v>413302</v>
      </c>
      <c r="F584" s="1" t="s">
        <v>791</v>
      </c>
      <c r="G584" s="30">
        <v>118000</v>
      </c>
      <c r="H584" s="29">
        <v>100000</v>
      </c>
      <c r="I584" s="29">
        <v>50000</v>
      </c>
      <c r="J584" s="4">
        <f t="shared" si="15"/>
        <v>50</v>
      </c>
      <c r="K584" s="30">
        <v>51200</v>
      </c>
    </row>
    <row r="585" spans="1:11" ht="12.75">
      <c r="A585" s="51"/>
      <c r="B585" s="32"/>
      <c r="C585" s="1" t="s">
        <v>792</v>
      </c>
      <c r="D585" s="53"/>
      <c r="E585" s="26"/>
      <c r="F585" s="22" t="s">
        <v>793</v>
      </c>
      <c r="G585" s="23">
        <f>SUM(G586+G587+G588)</f>
        <v>4594000</v>
      </c>
      <c r="H585" s="24">
        <f>SUM(H586+H587+H588)</f>
        <v>4733000</v>
      </c>
      <c r="I585" s="24">
        <f>SUM(I586+I587+I588)</f>
        <v>4688620</v>
      </c>
      <c r="J585" s="25">
        <f t="shared" si="15"/>
        <v>99.0623283329812</v>
      </c>
      <c r="K585" s="23">
        <f>SUM(K586+K587+K588)</f>
        <v>4801146</v>
      </c>
    </row>
    <row r="586" spans="1:11" ht="12.75">
      <c r="A586" s="51" t="s">
        <v>1030</v>
      </c>
      <c r="B586" s="50" t="s">
        <v>747</v>
      </c>
      <c r="C586" s="1" t="s">
        <v>794</v>
      </c>
      <c r="D586" s="44">
        <v>7751</v>
      </c>
      <c r="E586" s="26">
        <v>413302</v>
      </c>
      <c r="F586" s="1" t="s">
        <v>795</v>
      </c>
      <c r="G586" s="30">
        <v>1997000</v>
      </c>
      <c r="H586" s="29">
        <v>2057000</v>
      </c>
      <c r="I586" s="29">
        <v>2104311</v>
      </c>
      <c r="J586" s="4">
        <f t="shared" si="15"/>
        <v>102.3</v>
      </c>
      <c r="K586" s="30">
        <v>2154814</v>
      </c>
    </row>
    <row r="587" spans="1:11" ht="12.75">
      <c r="A587" s="51" t="s">
        <v>1030</v>
      </c>
      <c r="B587" s="50" t="s">
        <v>747</v>
      </c>
      <c r="C587" s="1" t="s">
        <v>796</v>
      </c>
      <c r="D587" s="44">
        <v>7752</v>
      </c>
      <c r="E587" s="26">
        <v>413302</v>
      </c>
      <c r="F587" s="1" t="s">
        <v>797</v>
      </c>
      <c r="G587" s="30">
        <v>284000</v>
      </c>
      <c r="H587" s="29">
        <v>293000</v>
      </c>
      <c r="I587" s="29">
        <v>146500</v>
      </c>
      <c r="J587" s="4">
        <f t="shared" si="15"/>
        <v>50</v>
      </c>
      <c r="K587" s="30">
        <v>150016</v>
      </c>
    </row>
    <row r="588" spans="1:11" ht="12.75">
      <c r="A588" s="51" t="s">
        <v>1030</v>
      </c>
      <c r="B588" s="50" t="s">
        <v>747</v>
      </c>
      <c r="C588" s="1" t="s">
        <v>798</v>
      </c>
      <c r="D588" s="44">
        <v>7753</v>
      </c>
      <c r="E588" s="26">
        <v>413302</v>
      </c>
      <c r="F588" s="1" t="s">
        <v>799</v>
      </c>
      <c r="G588" s="30">
        <v>2313000</v>
      </c>
      <c r="H588" s="29">
        <v>2383000</v>
      </c>
      <c r="I588" s="29">
        <v>2437809</v>
      </c>
      <c r="J588" s="4">
        <f t="shared" si="15"/>
        <v>102.3</v>
      </c>
      <c r="K588" s="30">
        <v>2496316</v>
      </c>
    </row>
    <row r="589" spans="1:11" ht="12.75">
      <c r="A589" s="51"/>
      <c r="B589" s="50" t="s">
        <v>747</v>
      </c>
      <c r="C589" s="1" t="s">
        <v>800</v>
      </c>
      <c r="D589" s="53"/>
      <c r="E589" s="26"/>
      <c r="F589" s="22" t="s">
        <v>801</v>
      </c>
      <c r="G589" s="23">
        <f>SUM(G590:G594)</f>
        <v>17039219</v>
      </c>
      <c r="H589" s="24">
        <f>SUM(H590:H594)</f>
        <v>53415455</v>
      </c>
      <c r="I589" s="24">
        <f>SUM(I590:I594)</f>
        <v>20274000</v>
      </c>
      <c r="J589" s="25">
        <f t="shared" si="15"/>
        <v>37.95530712974363</v>
      </c>
      <c r="K589" s="23">
        <f>SUM(K590:K594)</f>
        <v>22654120</v>
      </c>
    </row>
    <row r="590" spans="1:11" ht="12.75">
      <c r="A590" s="51" t="s">
        <v>1036</v>
      </c>
      <c r="B590" s="50" t="s">
        <v>747</v>
      </c>
      <c r="C590" s="1" t="s">
        <v>802</v>
      </c>
      <c r="D590" s="44">
        <v>7761</v>
      </c>
      <c r="E590" s="26" t="s">
        <v>803</v>
      </c>
      <c r="F590" s="1" t="s">
        <v>804</v>
      </c>
      <c r="G590" s="30">
        <v>600000</v>
      </c>
      <c r="H590" s="29">
        <v>200000</v>
      </c>
      <c r="I590" s="29">
        <v>100000</v>
      </c>
      <c r="J590" s="4">
        <f t="shared" si="15"/>
        <v>50</v>
      </c>
      <c r="K590" s="30">
        <v>350000</v>
      </c>
    </row>
    <row r="591" spans="1:11" ht="12.75">
      <c r="A591" s="51" t="s">
        <v>1036</v>
      </c>
      <c r="B591" s="50" t="s">
        <v>747</v>
      </c>
      <c r="C591" s="1" t="s">
        <v>805</v>
      </c>
      <c r="D591" s="44">
        <v>7762</v>
      </c>
      <c r="E591" s="26">
        <v>4119</v>
      </c>
      <c r="F591" s="1" t="s">
        <v>806</v>
      </c>
      <c r="G591" s="30">
        <v>350000</v>
      </c>
      <c r="H591" s="29">
        <v>400000</v>
      </c>
      <c r="I591" s="29">
        <v>200000</v>
      </c>
      <c r="J591" s="4">
        <f t="shared" si="15"/>
        <v>50</v>
      </c>
      <c r="K591" s="30">
        <v>450000</v>
      </c>
    </row>
    <row r="592" spans="1:11" ht="12.75">
      <c r="A592" s="51" t="s">
        <v>1036</v>
      </c>
      <c r="B592" s="50" t="s">
        <v>747</v>
      </c>
      <c r="C592" s="1" t="s">
        <v>807</v>
      </c>
      <c r="D592" s="44">
        <v>7763</v>
      </c>
      <c r="E592" s="26">
        <v>4029.4119</v>
      </c>
      <c r="F592" s="1" t="s">
        <v>808</v>
      </c>
      <c r="G592" s="30">
        <v>2330887</v>
      </c>
      <c r="H592" s="29">
        <v>3000000</v>
      </c>
      <c r="I592" s="29">
        <v>1500000</v>
      </c>
      <c r="J592" s="4">
        <f t="shared" si="15"/>
        <v>50</v>
      </c>
      <c r="K592" s="30">
        <v>3200000</v>
      </c>
    </row>
    <row r="593" spans="1:11" ht="12.75">
      <c r="A593" s="51" t="s">
        <v>1036</v>
      </c>
      <c r="B593" s="50" t="s">
        <v>747</v>
      </c>
      <c r="C593" s="1" t="s">
        <v>809</v>
      </c>
      <c r="D593" s="44">
        <v>7764</v>
      </c>
      <c r="E593" s="26" t="s">
        <v>96</v>
      </c>
      <c r="F593" s="1" t="s">
        <v>810</v>
      </c>
      <c r="G593" s="30"/>
      <c r="H593" s="29">
        <v>3000000</v>
      </c>
      <c r="I593" s="29"/>
      <c r="J593" s="4"/>
      <c r="K593" s="30"/>
    </row>
    <row r="594" spans="1:11" ht="12.75">
      <c r="A594" s="51"/>
      <c r="B594" s="50" t="s">
        <v>747</v>
      </c>
      <c r="C594" s="1" t="s">
        <v>811</v>
      </c>
      <c r="D594" s="44">
        <v>7765</v>
      </c>
      <c r="E594" s="26"/>
      <c r="F594" s="22" t="s">
        <v>812</v>
      </c>
      <c r="G594" s="23">
        <f>SUM(G595:G602)</f>
        <v>13758332</v>
      </c>
      <c r="H594" s="24">
        <f>SUM(H595:H604)</f>
        <v>46815455</v>
      </c>
      <c r="I594" s="24">
        <f>SUM(I595:I604)</f>
        <v>18474000</v>
      </c>
      <c r="J594" s="25">
        <f t="shared" si="15"/>
        <v>39.461327461198444</v>
      </c>
      <c r="K594" s="23">
        <f>SUM(K595:K604)</f>
        <v>18654120</v>
      </c>
    </row>
    <row r="595" spans="1:11" ht="12.75">
      <c r="A595" s="51" t="s">
        <v>1037</v>
      </c>
      <c r="B595" s="50" t="s">
        <v>747</v>
      </c>
      <c r="C595" s="1" t="s">
        <v>813</v>
      </c>
      <c r="D595" s="44">
        <v>77651</v>
      </c>
      <c r="E595" s="26">
        <v>413300</v>
      </c>
      <c r="F595" s="1" t="s">
        <v>1089</v>
      </c>
      <c r="G595" s="30">
        <v>4792193</v>
      </c>
      <c r="H595" s="29">
        <v>8050000</v>
      </c>
      <c r="I595" s="29">
        <v>8200000</v>
      </c>
      <c r="J595" s="4">
        <f t="shared" si="15"/>
        <v>101.86335403726707</v>
      </c>
      <c r="K595" s="30">
        <v>8300000</v>
      </c>
    </row>
    <row r="596" spans="1:11" ht="12.75">
      <c r="A596" s="51" t="s">
        <v>1037</v>
      </c>
      <c r="B596" s="32"/>
      <c r="C596" s="1" t="s">
        <v>814</v>
      </c>
      <c r="D596" s="44">
        <v>77652</v>
      </c>
      <c r="E596" s="26">
        <v>413301</v>
      </c>
      <c r="F596" s="1" t="s">
        <v>815</v>
      </c>
      <c r="G596" s="30">
        <v>1045022</v>
      </c>
      <c r="H596" s="29">
        <v>1950000</v>
      </c>
      <c r="I596" s="29">
        <v>1850000</v>
      </c>
      <c r="J596" s="4">
        <f t="shared" si="15"/>
        <v>94.87179487179486</v>
      </c>
      <c r="K596" s="30">
        <v>1720000</v>
      </c>
    </row>
    <row r="597" spans="1:11" ht="12.75">
      <c r="A597" s="51" t="s">
        <v>1037</v>
      </c>
      <c r="B597" s="32"/>
      <c r="C597" s="1" t="s">
        <v>816</v>
      </c>
      <c r="D597" s="44">
        <v>77653</v>
      </c>
      <c r="E597" s="26">
        <v>413300</v>
      </c>
      <c r="F597" s="1" t="s">
        <v>817</v>
      </c>
      <c r="G597" s="30">
        <v>29436</v>
      </c>
      <c r="H597" s="29">
        <v>530000</v>
      </c>
      <c r="I597" s="29">
        <v>590000</v>
      </c>
      <c r="J597" s="4">
        <f t="shared" si="15"/>
        <v>111.32075471698113</v>
      </c>
      <c r="K597" s="30">
        <v>500000</v>
      </c>
    </row>
    <row r="598" spans="1:11" ht="12.75">
      <c r="A598" s="51" t="s">
        <v>1037</v>
      </c>
      <c r="B598" s="32"/>
      <c r="C598" s="1" t="s">
        <v>818</v>
      </c>
      <c r="D598" s="44">
        <v>77654</v>
      </c>
      <c r="E598" s="26">
        <v>413310</v>
      </c>
      <c r="F598" s="1" t="s">
        <v>819</v>
      </c>
      <c r="G598" s="30">
        <v>45682</v>
      </c>
      <c r="H598" s="29">
        <v>100000</v>
      </c>
      <c r="I598" s="29">
        <v>87000</v>
      </c>
      <c r="J598" s="4">
        <f t="shared" si="15"/>
        <v>87</v>
      </c>
      <c r="K598" s="30">
        <v>89000</v>
      </c>
    </row>
    <row r="599" spans="1:11" ht="12.75">
      <c r="A599" s="51" t="s">
        <v>1037</v>
      </c>
      <c r="B599" s="32"/>
      <c r="C599" s="1" t="s">
        <v>820</v>
      </c>
      <c r="D599" s="44">
        <v>77655</v>
      </c>
      <c r="E599" s="26">
        <v>413300</v>
      </c>
      <c r="F599" s="1" t="s">
        <v>1090</v>
      </c>
      <c r="G599" s="30"/>
      <c r="H599" s="29">
        <v>28663</v>
      </c>
      <c r="I599" s="29">
        <v>117000</v>
      </c>
      <c r="J599" s="4">
        <f t="shared" si="15"/>
        <v>408.1917454558141</v>
      </c>
      <c r="K599" s="30">
        <v>232000</v>
      </c>
    </row>
    <row r="600" spans="1:11" ht="12.75">
      <c r="A600" s="51" t="s">
        <v>1037</v>
      </c>
      <c r="B600" s="32"/>
      <c r="C600" s="1" t="s">
        <v>821</v>
      </c>
      <c r="D600" s="44">
        <v>77656</v>
      </c>
      <c r="E600" s="26">
        <v>413302</v>
      </c>
      <c r="F600" s="1" t="s">
        <v>822</v>
      </c>
      <c r="G600" s="30">
        <v>4999999</v>
      </c>
      <c r="H600" s="29">
        <v>3000000</v>
      </c>
      <c r="I600" s="29">
        <v>1500000</v>
      </c>
      <c r="J600" s="4">
        <f t="shared" si="15"/>
        <v>50</v>
      </c>
      <c r="K600" s="30">
        <v>1536000</v>
      </c>
    </row>
    <row r="601" spans="1:11" ht="12.75">
      <c r="A601" s="51" t="s">
        <v>1037</v>
      </c>
      <c r="B601" s="32"/>
      <c r="C601" s="1" t="s">
        <v>823</v>
      </c>
      <c r="D601" s="44">
        <v>77657</v>
      </c>
      <c r="E601" s="26">
        <v>413302</v>
      </c>
      <c r="F601" s="1" t="s">
        <v>824</v>
      </c>
      <c r="G601" s="30"/>
      <c r="H601" s="29">
        <v>6000000</v>
      </c>
      <c r="I601" s="29">
        <v>6130000</v>
      </c>
      <c r="J601" s="4">
        <f t="shared" si="15"/>
        <v>102.16666666666667</v>
      </c>
      <c r="K601" s="30">
        <v>6277120</v>
      </c>
    </row>
    <row r="602" spans="1:11" ht="12.75">
      <c r="A602" s="51" t="s">
        <v>1037</v>
      </c>
      <c r="B602" s="32"/>
      <c r="C602" s="1"/>
      <c r="D602" s="44"/>
      <c r="E602" s="45"/>
      <c r="F602" s="1" t="s">
        <v>825</v>
      </c>
      <c r="G602" s="30">
        <v>2846000</v>
      </c>
      <c r="H602" s="29">
        <v>0</v>
      </c>
      <c r="I602" s="29"/>
      <c r="J602" s="4"/>
      <c r="K602" s="30"/>
    </row>
    <row r="603" spans="1:11" ht="12.75">
      <c r="A603" s="51" t="s">
        <v>1037</v>
      </c>
      <c r="B603" s="32"/>
      <c r="C603" s="1" t="s">
        <v>826</v>
      </c>
      <c r="D603" s="44">
        <v>77658</v>
      </c>
      <c r="E603" s="45">
        <v>4202</v>
      </c>
      <c r="F603" s="1" t="s">
        <v>827</v>
      </c>
      <c r="G603" s="30"/>
      <c r="H603" s="29">
        <v>21756792</v>
      </c>
      <c r="I603" s="29"/>
      <c r="J603" s="4"/>
      <c r="K603" s="30"/>
    </row>
    <row r="604" spans="1:11" ht="12.75">
      <c r="A604" s="51" t="s">
        <v>1037</v>
      </c>
      <c r="B604" s="32"/>
      <c r="C604" s="1" t="s">
        <v>828</v>
      </c>
      <c r="D604" s="44">
        <v>77659</v>
      </c>
      <c r="E604" s="45">
        <v>4202</v>
      </c>
      <c r="F604" s="1" t="s">
        <v>829</v>
      </c>
      <c r="G604" s="30"/>
      <c r="H604" s="29">
        <v>5400000</v>
      </c>
      <c r="I604" s="29"/>
      <c r="J604" s="4"/>
      <c r="K604" s="30"/>
    </row>
    <row r="605" spans="1:11" ht="12.75">
      <c r="A605" s="51"/>
      <c r="B605" s="32"/>
      <c r="C605" s="1"/>
      <c r="D605" s="44"/>
      <c r="E605" s="45"/>
      <c r="F605" s="1"/>
      <c r="G605" s="30"/>
      <c r="H605" s="5"/>
      <c r="I605" s="29"/>
      <c r="J605" s="4"/>
      <c r="K605" s="30"/>
    </row>
    <row r="606" spans="1:11" ht="12.75">
      <c r="A606" s="51"/>
      <c r="B606" s="32"/>
      <c r="C606" s="1" t="s">
        <v>830</v>
      </c>
      <c r="D606" s="53"/>
      <c r="E606" s="45"/>
      <c r="F606" s="22" t="s">
        <v>673</v>
      </c>
      <c r="G606" s="23">
        <f>SUM(G607+G610+G612+G614+G613+G618)</f>
        <v>309427715</v>
      </c>
      <c r="H606" s="24">
        <f>SUM(H607+H611+H612+H614+H613+H618+H624)</f>
        <v>226866108</v>
      </c>
      <c r="I606" s="24">
        <f>SUM(I607+I611+I612+I614+I613+I618+I626)</f>
        <v>103690000</v>
      </c>
      <c r="J606" s="25">
        <f aca="true" t="shared" si="16" ref="J606:J677">I606/H606*100</f>
        <v>45.70537261563988</v>
      </c>
      <c r="K606" s="23">
        <f>SUM(K607+K611+K612+K614+K613+K618+K624)</f>
        <v>83473760</v>
      </c>
    </row>
    <row r="607" spans="1:11" ht="12.75">
      <c r="A607" s="51" t="s">
        <v>1030</v>
      </c>
      <c r="B607" s="50" t="s">
        <v>747</v>
      </c>
      <c r="C607" s="1" t="s">
        <v>831</v>
      </c>
      <c r="D607" s="44">
        <v>7771</v>
      </c>
      <c r="E607" s="45">
        <v>4323</v>
      </c>
      <c r="F607" s="15" t="s">
        <v>832</v>
      </c>
      <c r="G607" s="30">
        <f>SUM(G608+G609)</f>
        <v>20796372</v>
      </c>
      <c r="H607" s="30">
        <f>SUM(H608+H609)</f>
        <v>9082000</v>
      </c>
      <c r="I607" s="30">
        <f>SUM(I608+I609)</f>
        <v>1290000</v>
      </c>
      <c r="J607" s="4">
        <f t="shared" si="16"/>
        <v>14.203919841444614</v>
      </c>
      <c r="K607" s="30">
        <f>SUM(K608+K609)</f>
        <v>1320960</v>
      </c>
    </row>
    <row r="608" spans="1:11" ht="12.75">
      <c r="A608" s="51"/>
      <c r="B608" s="50"/>
      <c r="C608" s="1" t="s">
        <v>833</v>
      </c>
      <c r="D608" s="44">
        <v>77711</v>
      </c>
      <c r="E608" s="45">
        <v>4323</v>
      </c>
      <c r="F608" s="15" t="s">
        <v>1108</v>
      </c>
      <c r="G608" s="30">
        <v>5926840</v>
      </c>
      <c r="H608" s="29">
        <v>9082000</v>
      </c>
      <c r="I608" s="29">
        <v>1290000</v>
      </c>
      <c r="J608" s="4">
        <f t="shared" si="16"/>
        <v>14.203919841444614</v>
      </c>
      <c r="K608" s="30">
        <v>1320960</v>
      </c>
    </row>
    <row r="609" spans="1:11" ht="12.75">
      <c r="A609" s="51"/>
      <c r="B609" s="50"/>
      <c r="C609" s="1"/>
      <c r="D609" s="44"/>
      <c r="E609" s="45"/>
      <c r="F609" s="15" t="s">
        <v>834</v>
      </c>
      <c r="G609" s="30">
        <v>14869532</v>
      </c>
      <c r="H609" s="29"/>
      <c r="I609" s="29"/>
      <c r="J609" s="4"/>
      <c r="K609" s="30"/>
    </row>
    <row r="610" spans="1:11" ht="12.75">
      <c r="A610" s="51"/>
      <c r="B610" s="50"/>
      <c r="C610" s="1"/>
      <c r="D610" s="44"/>
      <c r="E610" s="45"/>
      <c r="F610" s="15" t="s">
        <v>963</v>
      </c>
      <c r="G610" s="30">
        <v>18103758</v>
      </c>
      <c r="H610" s="29"/>
      <c r="I610" s="29"/>
      <c r="J610" s="4"/>
      <c r="K610" s="30"/>
    </row>
    <row r="611" spans="1:11" ht="12.75">
      <c r="A611" s="51" t="s">
        <v>1038</v>
      </c>
      <c r="B611" s="50" t="s">
        <v>747</v>
      </c>
      <c r="C611" s="1" t="s">
        <v>835</v>
      </c>
      <c r="D611" s="44">
        <v>7772</v>
      </c>
      <c r="E611" s="45">
        <v>413302</v>
      </c>
      <c r="F611" s="15" t="s">
        <v>836</v>
      </c>
      <c r="G611" s="30"/>
      <c r="H611" s="29">
        <v>2000000</v>
      </c>
      <c r="I611" s="29">
        <v>1000000</v>
      </c>
      <c r="J611" s="4">
        <f t="shared" si="16"/>
        <v>50</v>
      </c>
      <c r="K611" s="30">
        <v>1024000</v>
      </c>
    </row>
    <row r="612" spans="1:11" ht="12.75">
      <c r="A612" s="51" t="s">
        <v>1030</v>
      </c>
      <c r="B612" s="50" t="s">
        <v>747</v>
      </c>
      <c r="C612" s="1" t="s">
        <v>837</v>
      </c>
      <c r="D612" s="44">
        <v>7773</v>
      </c>
      <c r="E612" s="26">
        <v>4208</v>
      </c>
      <c r="F612" s="1" t="s">
        <v>838</v>
      </c>
      <c r="G612" s="30">
        <v>12378520</v>
      </c>
      <c r="H612" s="29">
        <v>10000000</v>
      </c>
      <c r="I612" s="29"/>
      <c r="J612" s="4"/>
      <c r="K612" s="30">
        <v>20000000</v>
      </c>
    </row>
    <row r="613" spans="1:11" ht="12.75">
      <c r="A613" s="51" t="s">
        <v>1030</v>
      </c>
      <c r="B613" s="50" t="s">
        <v>747</v>
      </c>
      <c r="C613" s="1" t="s">
        <v>839</v>
      </c>
      <c r="D613" s="44">
        <v>7774</v>
      </c>
      <c r="E613" s="26">
        <v>4323</v>
      </c>
      <c r="F613" s="1" t="s">
        <v>840</v>
      </c>
      <c r="G613" s="30">
        <v>2344000</v>
      </c>
      <c r="H613" s="29">
        <v>2500000</v>
      </c>
      <c r="I613" s="29">
        <v>1200000</v>
      </c>
      <c r="J613" s="4">
        <f t="shared" si="16"/>
        <v>48</v>
      </c>
      <c r="K613" s="30">
        <v>1228800</v>
      </c>
    </row>
    <row r="614" spans="1:11" ht="12.75">
      <c r="A614" s="51" t="s">
        <v>1030</v>
      </c>
      <c r="B614" s="50" t="s">
        <v>747</v>
      </c>
      <c r="C614" s="1" t="s">
        <v>841</v>
      </c>
      <c r="D614" s="44">
        <v>7775</v>
      </c>
      <c r="E614" s="26"/>
      <c r="F614" s="22" t="s">
        <v>842</v>
      </c>
      <c r="G614" s="23">
        <f>SUM(G615:G617)</f>
        <v>238278871</v>
      </c>
      <c r="H614" s="23">
        <f>SUM(H615:H617)</f>
        <v>92721000</v>
      </c>
      <c r="I614" s="23">
        <f>SUM(I615:I617)</f>
        <v>22300000</v>
      </c>
      <c r="J614" s="25">
        <f t="shared" si="16"/>
        <v>24.05064656334595</v>
      </c>
      <c r="K614" s="23">
        <f>SUM(K615:K617)</f>
        <v>22300000</v>
      </c>
    </row>
    <row r="615" spans="1:11" ht="12.75">
      <c r="A615" s="51" t="s">
        <v>1030</v>
      </c>
      <c r="B615" s="50" t="s">
        <v>747</v>
      </c>
      <c r="C615" s="1" t="s">
        <v>843</v>
      </c>
      <c r="D615" s="44">
        <v>77751</v>
      </c>
      <c r="E615" s="26" t="s">
        <v>441</v>
      </c>
      <c r="F615" s="1" t="s">
        <v>844</v>
      </c>
      <c r="G615" s="30">
        <v>195778871</v>
      </c>
      <c r="H615" s="29">
        <v>5350000</v>
      </c>
      <c r="I615" s="29"/>
      <c r="J615" s="4"/>
      <c r="K615" s="30"/>
    </row>
    <row r="616" spans="1:11" ht="12.75">
      <c r="A616" s="51" t="s">
        <v>1030</v>
      </c>
      <c r="B616" s="50" t="s">
        <v>747</v>
      </c>
      <c r="C616" s="1" t="s">
        <v>845</v>
      </c>
      <c r="D616" s="44">
        <v>77752</v>
      </c>
      <c r="E616" s="26">
        <v>420070</v>
      </c>
      <c r="F616" s="1" t="s">
        <v>846</v>
      </c>
      <c r="G616" s="30"/>
      <c r="H616" s="29">
        <v>7500000</v>
      </c>
      <c r="I616" s="29">
        <v>22300000</v>
      </c>
      <c r="J616" s="4">
        <f t="shared" si="16"/>
        <v>297.3333333333333</v>
      </c>
      <c r="K616" s="30">
        <v>22300000</v>
      </c>
    </row>
    <row r="617" spans="1:11" ht="12.75">
      <c r="A617" s="51" t="s">
        <v>1030</v>
      </c>
      <c r="B617" s="50" t="s">
        <v>747</v>
      </c>
      <c r="C617" s="1" t="s">
        <v>847</v>
      </c>
      <c r="D617" s="44">
        <v>77753</v>
      </c>
      <c r="E617" s="26">
        <v>4204</v>
      </c>
      <c r="F617" s="1" t="s">
        <v>1112</v>
      </c>
      <c r="G617" s="30">
        <v>42500000</v>
      </c>
      <c r="H617" s="29">
        <v>79871000</v>
      </c>
      <c r="I617" s="29"/>
      <c r="J617" s="4"/>
      <c r="K617" s="30"/>
    </row>
    <row r="618" spans="1:11" ht="12.75">
      <c r="A618" s="51" t="s">
        <v>1030</v>
      </c>
      <c r="B618" s="50" t="s">
        <v>747</v>
      </c>
      <c r="C618" s="1" t="s">
        <v>848</v>
      </c>
      <c r="D618" s="44">
        <v>7776</v>
      </c>
      <c r="E618" s="26">
        <v>4204</v>
      </c>
      <c r="F618" s="22" t="s">
        <v>849</v>
      </c>
      <c r="G618" s="23">
        <f>SUM(G619:G623)</f>
        <v>17526194</v>
      </c>
      <c r="H618" s="23">
        <f>SUM(H620:H623)</f>
        <v>45691108</v>
      </c>
      <c r="I618" s="23">
        <f>SUM(I620:I625)</f>
        <v>50900000</v>
      </c>
      <c r="J618" s="25">
        <f t="shared" si="16"/>
        <v>111.40023130977694</v>
      </c>
      <c r="K618" s="23">
        <f>SUM(K620:K625)</f>
        <v>37600000</v>
      </c>
    </row>
    <row r="619" spans="1:11" ht="12.75">
      <c r="A619" s="51" t="s">
        <v>1030</v>
      </c>
      <c r="B619" s="50"/>
      <c r="C619" s="1"/>
      <c r="D619" s="44"/>
      <c r="E619" s="26"/>
      <c r="F619" s="1" t="s">
        <v>964</v>
      </c>
      <c r="G619" s="30">
        <v>17526194</v>
      </c>
      <c r="H619" s="29"/>
      <c r="I619" s="29"/>
      <c r="J619" s="4"/>
      <c r="K619" s="30"/>
    </row>
    <row r="620" spans="1:11" ht="12.75">
      <c r="A620" s="51" t="s">
        <v>1030</v>
      </c>
      <c r="B620" s="32"/>
      <c r="C620" s="1" t="s">
        <v>850</v>
      </c>
      <c r="D620" s="44">
        <v>77761</v>
      </c>
      <c r="E620" s="26">
        <v>4208</v>
      </c>
      <c r="F620" s="1" t="s">
        <v>851</v>
      </c>
      <c r="G620" s="30"/>
      <c r="H620" s="29">
        <v>3000000</v>
      </c>
      <c r="I620" s="29">
        <v>2600000</v>
      </c>
      <c r="J620" s="4">
        <f t="shared" si="16"/>
        <v>86.66666666666667</v>
      </c>
      <c r="K620" s="30"/>
    </row>
    <row r="621" spans="1:11" ht="12.75">
      <c r="A621" s="51" t="s">
        <v>1030</v>
      </c>
      <c r="B621" s="32"/>
      <c r="C621" s="1" t="s">
        <v>852</v>
      </c>
      <c r="D621" s="44">
        <v>77762</v>
      </c>
      <c r="E621" s="26" t="s">
        <v>853</v>
      </c>
      <c r="F621" s="1" t="s">
        <v>854</v>
      </c>
      <c r="G621" s="30"/>
      <c r="H621" s="29">
        <v>23000000</v>
      </c>
      <c r="I621" s="29">
        <v>10700000</v>
      </c>
      <c r="J621" s="4">
        <f t="shared" si="16"/>
        <v>46.52173913043478</v>
      </c>
      <c r="K621" s="30"/>
    </row>
    <row r="622" spans="1:11" ht="12.75">
      <c r="A622" s="51" t="s">
        <v>1030</v>
      </c>
      <c r="B622" s="32"/>
      <c r="C622" s="1" t="s">
        <v>855</v>
      </c>
      <c r="D622" s="44">
        <v>77763</v>
      </c>
      <c r="E622" s="26">
        <v>4208</v>
      </c>
      <c r="F622" s="1" t="s">
        <v>856</v>
      </c>
      <c r="G622" s="30"/>
      <c r="H622" s="29">
        <v>4100000</v>
      </c>
      <c r="I622" s="29"/>
      <c r="J622" s="4"/>
      <c r="K622" s="30"/>
    </row>
    <row r="623" spans="1:11" ht="12.75">
      <c r="A623" s="51" t="s">
        <v>1030</v>
      </c>
      <c r="B623" s="32"/>
      <c r="C623" s="1" t="s">
        <v>857</v>
      </c>
      <c r="D623" s="44">
        <v>77764</v>
      </c>
      <c r="E623" s="26">
        <v>4027</v>
      </c>
      <c r="F623" s="1" t="s">
        <v>858</v>
      </c>
      <c r="G623" s="30"/>
      <c r="H623" s="29">
        <v>15591108</v>
      </c>
      <c r="I623" s="29"/>
      <c r="J623" s="4"/>
      <c r="K623" s="30"/>
    </row>
    <row r="624" spans="1:11" ht="12.75">
      <c r="A624" s="51" t="s">
        <v>1005</v>
      </c>
      <c r="B624" s="32"/>
      <c r="C624" s="1" t="s">
        <v>859</v>
      </c>
      <c r="D624" s="44">
        <v>7777</v>
      </c>
      <c r="E624" s="26">
        <v>4206</v>
      </c>
      <c r="F624" s="1" t="s">
        <v>860</v>
      </c>
      <c r="G624" s="30"/>
      <c r="H624" s="29">
        <v>64872000</v>
      </c>
      <c r="I624" s="29"/>
      <c r="J624" s="4"/>
      <c r="K624" s="30"/>
    </row>
    <row r="625" spans="1:11" ht="12.75">
      <c r="A625" s="51"/>
      <c r="B625" s="32"/>
      <c r="C625" s="1"/>
      <c r="D625" s="44">
        <v>7778</v>
      </c>
      <c r="E625" s="26">
        <v>420070</v>
      </c>
      <c r="F625" s="1" t="s">
        <v>1068</v>
      </c>
      <c r="G625" s="30"/>
      <c r="H625" s="29"/>
      <c r="I625" s="29">
        <v>37600000</v>
      </c>
      <c r="J625" s="4"/>
      <c r="K625" s="30">
        <v>37600000</v>
      </c>
    </row>
    <row r="626" spans="1:11" ht="12.75">
      <c r="A626" s="51"/>
      <c r="B626" s="32"/>
      <c r="C626" s="1"/>
      <c r="D626" s="44"/>
      <c r="E626" s="26"/>
      <c r="F626" s="22" t="s">
        <v>1069</v>
      </c>
      <c r="G626" s="23"/>
      <c r="H626" s="24"/>
      <c r="I626" s="24">
        <v>27000000</v>
      </c>
      <c r="J626" s="4"/>
      <c r="K626" s="30"/>
    </row>
    <row r="627" spans="1:11" ht="12.75">
      <c r="A627" s="51"/>
      <c r="B627" s="32"/>
      <c r="C627" s="1"/>
      <c r="D627" s="44">
        <v>7779</v>
      </c>
      <c r="E627" s="26">
        <v>4204</v>
      </c>
      <c r="F627" s="1" t="s">
        <v>1109</v>
      </c>
      <c r="G627" s="30"/>
      <c r="H627" s="29"/>
      <c r="I627" s="29">
        <v>22300000</v>
      </c>
      <c r="J627" s="4"/>
      <c r="K627" s="30"/>
    </row>
    <row r="628" spans="1:11" ht="12.75">
      <c r="A628" s="51"/>
      <c r="B628" s="32"/>
      <c r="C628" s="1"/>
      <c r="D628" s="44">
        <v>7780</v>
      </c>
      <c r="E628" s="26">
        <v>4204</v>
      </c>
      <c r="F628" s="1" t="s">
        <v>1110</v>
      </c>
      <c r="G628" s="30"/>
      <c r="H628" s="29"/>
      <c r="I628" s="29">
        <v>4700000</v>
      </c>
      <c r="J628" s="4"/>
      <c r="K628" s="30"/>
    </row>
    <row r="629" spans="1:11" ht="12.75">
      <c r="A629" s="51"/>
      <c r="B629" s="32"/>
      <c r="C629" s="1"/>
      <c r="D629" s="44"/>
      <c r="E629" s="26"/>
      <c r="F629" s="1"/>
      <c r="G629" s="30"/>
      <c r="H629" s="29"/>
      <c r="I629" s="29"/>
      <c r="J629" s="54"/>
      <c r="K629" s="30"/>
    </row>
    <row r="630" spans="1:11" ht="12.75">
      <c r="A630" s="51"/>
      <c r="B630" s="32"/>
      <c r="C630" s="1"/>
      <c r="D630" s="53"/>
      <c r="E630" s="26"/>
      <c r="F630" s="22" t="s">
        <v>1100</v>
      </c>
      <c r="G630" s="30"/>
      <c r="H630" s="5"/>
      <c r="I630" s="24">
        <f>SUM(I631+I651)</f>
        <v>24955133</v>
      </c>
      <c r="J630" s="24"/>
      <c r="K630" s="23">
        <f>SUM(K631+K651)</f>
        <v>29546066</v>
      </c>
    </row>
    <row r="631" spans="1:11" ht="12.75">
      <c r="A631" s="51"/>
      <c r="B631" s="32"/>
      <c r="C631" s="1" t="s">
        <v>861</v>
      </c>
      <c r="D631" s="53"/>
      <c r="E631" s="26"/>
      <c r="F631" s="22" t="s">
        <v>1091</v>
      </c>
      <c r="G631" s="23">
        <f>SUM(G632+G649)</f>
        <v>29986794</v>
      </c>
      <c r="H631" s="24">
        <f>SUM(H632+H649)</f>
        <v>30882172</v>
      </c>
      <c r="I631" s="24">
        <f>SUM(I632+I649)</f>
        <v>23992483</v>
      </c>
      <c r="J631" s="25">
        <f t="shared" si="16"/>
        <v>77.69040014413494</v>
      </c>
      <c r="K631" s="23">
        <f>SUM(K632+K649)</f>
        <v>28469913</v>
      </c>
    </row>
    <row r="632" spans="1:11" ht="12.75">
      <c r="A632" s="51"/>
      <c r="B632" s="32"/>
      <c r="C632" s="1"/>
      <c r="D632" s="44"/>
      <c r="E632" s="26"/>
      <c r="F632" s="22" t="s">
        <v>50</v>
      </c>
      <c r="G632" s="23">
        <f>SUM(G634+G635+G636+G637+G639+G641+G646+G647)</f>
        <v>29304245</v>
      </c>
      <c r="H632" s="24">
        <f>SUM(H634+H635+H636+H637+H639+H641+H646+H647+H638)</f>
        <v>30882172</v>
      </c>
      <c r="I632" s="24">
        <f>SUM(I634+I635+I636+I637+I639+I641+I638)</f>
        <v>23992483</v>
      </c>
      <c r="J632" s="25">
        <f t="shared" si="16"/>
        <v>77.69040014413494</v>
      </c>
      <c r="K632" s="23">
        <f>SUM(K634+K635+K636+K637+K639+K641+K646+K647+K638)</f>
        <v>28469913</v>
      </c>
    </row>
    <row r="633" spans="1:11" ht="12.75">
      <c r="A633" s="51"/>
      <c r="B633" s="32"/>
      <c r="C633" s="1" t="s">
        <v>862</v>
      </c>
      <c r="D633" s="44">
        <v>781</v>
      </c>
      <c r="E633" s="26"/>
      <c r="F633" s="15" t="s">
        <v>863</v>
      </c>
      <c r="G633" s="30"/>
      <c r="H633" s="5"/>
      <c r="I633" s="29"/>
      <c r="J633" s="4"/>
      <c r="K633" s="30"/>
    </row>
    <row r="634" spans="1:11" ht="12.75">
      <c r="A634" s="51" t="s">
        <v>1039</v>
      </c>
      <c r="B634" s="50" t="s">
        <v>864</v>
      </c>
      <c r="C634" s="1" t="s">
        <v>865</v>
      </c>
      <c r="D634" s="44">
        <v>7811</v>
      </c>
      <c r="E634" s="26">
        <v>413300</v>
      </c>
      <c r="F634" s="1" t="s">
        <v>866</v>
      </c>
      <c r="G634" s="30">
        <v>12711656</v>
      </c>
      <c r="H634" s="29">
        <v>13500000</v>
      </c>
      <c r="I634" s="29">
        <v>13772109</v>
      </c>
      <c r="J634" s="4">
        <f t="shared" si="16"/>
        <v>102.01562222222222</v>
      </c>
      <c r="K634" s="30">
        <v>13973411</v>
      </c>
    </row>
    <row r="635" spans="1:11" ht="12.75">
      <c r="A635" s="51" t="s">
        <v>1039</v>
      </c>
      <c r="B635" s="50" t="s">
        <v>864</v>
      </c>
      <c r="C635" s="1" t="s">
        <v>867</v>
      </c>
      <c r="D635" s="44">
        <v>7812</v>
      </c>
      <c r="E635" s="26">
        <v>413301</v>
      </c>
      <c r="F635" s="1" t="s">
        <v>547</v>
      </c>
      <c r="G635" s="30">
        <v>2785216</v>
      </c>
      <c r="H635" s="29">
        <v>3200000</v>
      </c>
      <c r="I635" s="29">
        <v>2993357</v>
      </c>
      <c r="J635" s="4">
        <f t="shared" si="16"/>
        <v>93.54240625</v>
      </c>
      <c r="K635" s="30">
        <v>2840234</v>
      </c>
    </row>
    <row r="636" spans="1:11" ht="12.75">
      <c r="A636" s="51" t="s">
        <v>1039</v>
      </c>
      <c r="B636" s="50" t="s">
        <v>864</v>
      </c>
      <c r="C636" s="1" t="s">
        <v>868</v>
      </c>
      <c r="D636" s="44">
        <v>7813</v>
      </c>
      <c r="E636" s="26">
        <v>413300</v>
      </c>
      <c r="F636" s="1" t="s">
        <v>545</v>
      </c>
      <c r="G636" s="30">
        <v>1116633</v>
      </c>
      <c r="H636" s="29">
        <v>1152411</v>
      </c>
      <c r="I636" s="29">
        <v>1148059</v>
      </c>
      <c r="J636" s="4">
        <f t="shared" si="16"/>
        <v>99.62235695424636</v>
      </c>
      <c r="K636" s="30">
        <v>1176035</v>
      </c>
    </row>
    <row r="637" spans="1:11" ht="12.75">
      <c r="A637" s="51" t="s">
        <v>1039</v>
      </c>
      <c r="B637" s="50" t="s">
        <v>864</v>
      </c>
      <c r="C637" s="1" t="s">
        <v>869</v>
      </c>
      <c r="D637" s="44">
        <v>7814</v>
      </c>
      <c r="E637" s="26">
        <v>413310</v>
      </c>
      <c r="F637" s="1" t="s">
        <v>549</v>
      </c>
      <c r="G637" s="30">
        <v>280168</v>
      </c>
      <c r="H637" s="29">
        <v>230000</v>
      </c>
      <c r="I637" s="29">
        <v>230380</v>
      </c>
      <c r="J637" s="4">
        <f t="shared" si="16"/>
        <v>100.16521739130435</v>
      </c>
      <c r="K637" s="30">
        <v>235764</v>
      </c>
    </row>
    <row r="638" spans="1:11" ht="12.75">
      <c r="A638" s="51" t="s">
        <v>1039</v>
      </c>
      <c r="B638" s="50"/>
      <c r="C638" s="1"/>
      <c r="D638" s="44">
        <v>7815</v>
      </c>
      <c r="E638" s="26">
        <v>413300</v>
      </c>
      <c r="F638" s="1" t="s">
        <v>200</v>
      </c>
      <c r="G638" s="30"/>
      <c r="H638" s="29">
        <v>48059</v>
      </c>
      <c r="I638" s="29">
        <v>149578</v>
      </c>
      <c r="J638" s="4">
        <f t="shared" si="16"/>
        <v>311.2382696269169</v>
      </c>
      <c r="K638" s="30">
        <v>196884</v>
      </c>
    </row>
    <row r="639" spans="1:11" ht="12.75">
      <c r="A639" s="51"/>
      <c r="B639" s="50"/>
      <c r="C639" s="1" t="s">
        <v>870</v>
      </c>
      <c r="D639" s="44">
        <v>782</v>
      </c>
      <c r="E639" s="26"/>
      <c r="F639" s="1" t="s">
        <v>871</v>
      </c>
      <c r="G639" s="20">
        <f>SUM(G640:G640)</f>
        <v>6564644</v>
      </c>
      <c r="H639" s="28">
        <f>6761583+500000</f>
        <v>7261583</v>
      </c>
      <c r="I639" s="29">
        <v>3631000</v>
      </c>
      <c r="J639" s="4">
        <f t="shared" si="16"/>
        <v>50.00287127476199</v>
      </c>
      <c r="K639" s="30">
        <v>6656000</v>
      </c>
    </row>
    <row r="640" spans="1:11" ht="12.75">
      <c r="A640" s="51" t="s">
        <v>1039</v>
      </c>
      <c r="B640" s="50" t="s">
        <v>864</v>
      </c>
      <c r="C640" s="1" t="s">
        <v>872</v>
      </c>
      <c r="D640" s="44">
        <v>7821</v>
      </c>
      <c r="E640" s="26">
        <v>413302</v>
      </c>
      <c r="F640" s="1" t="s">
        <v>202</v>
      </c>
      <c r="G640" s="30">
        <v>6564644</v>
      </c>
      <c r="H640" s="29">
        <v>6761583</v>
      </c>
      <c r="I640" s="29">
        <v>3631000</v>
      </c>
      <c r="J640" s="4">
        <f t="shared" si="16"/>
        <v>53.70044263303431</v>
      </c>
      <c r="K640" s="30">
        <v>6656000</v>
      </c>
    </row>
    <row r="641" spans="1:11" ht="12.75">
      <c r="A641" s="51"/>
      <c r="B641" s="50"/>
      <c r="C641" s="1" t="s">
        <v>873</v>
      </c>
      <c r="D641" s="44">
        <v>783</v>
      </c>
      <c r="E641" s="26"/>
      <c r="F641" s="1" t="s">
        <v>760</v>
      </c>
      <c r="G641" s="20">
        <f>SUM(G642:G644)</f>
        <v>4684928</v>
      </c>
      <c r="H641" s="20">
        <f>SUM(H642:H644)</f>
        <v>4140119</v>
      </c>
      <c r="I641" s="20">
        <f>SUM(I642:I644)</f>
        <v>2068000</v>
      </c>
      <c r="J641" s="4">
        <f t="shared" si="16"/>
        <v>49.95025505305524</v>
      </c>
      <c r="K641" s="20">
        <f>SUM(K642:K644)</f>
        <v>3391585</v>
      </c>
    </row>
    <row r="642" spans="1:11" ht="12.75">
      <c r="A642" s="51" t="s">
        <v>1039</v>
      </c>
      <c r="B642" s="50" t="s">
        <v>864</v>
      </c>
      <c r="C642" s="1" t="s">
        <v>874</v>
      </c>
      <c r="D642" s="44">
        <v>7831</v>
      </c>
      <c r="E642" s="26">
        <v>4119.4133</v>
      </c>
      <c r="F642" s="1" t="s">
        <v>875</v>
      </c>
      <c r="G642" s="30">
        <v>2404689</v>
      </c>
      <c r="H642" s="29">
        <v>2404689</v>
      </c>
      <c r="I642" s="29">
        <v>1202000</v>
      </c>
      <c r="J642" s="4">
        <f t="shared" si="16"/>
        <v>49.98567382310145</v>
      </c>
      <c r="K642" s="30">
        <v>1969921</v>
      </c>
    </row>
    <row r="643" spans="1:11" ht="12.75">
      <c r="A643" s="51" t="s">
        <v>1039</v>
      </c>
      <c r="B643" s="50" t="s">
        <v>864</v>
      </c>
      <c r="C643" s="1" t="s">
        <v>876</v>
      </c>
      <c r="D643" s="44">
        <v>7832</v>
      </c>
      <c r="E643" s="26">
        <v>4119.4133</v>
      </c>
      <c r="F643" s="1" t="s">
        <v>877</v>
      </c>
      <c r="G643" s="30">
        <v>1484632</v>
      </c>
      <c r="H643" s="29">
        <v>1337627</v>
      </c>
      <c r="I643" s="29">
        <v>668000</v>
      </c>
      <c r="J643" s="4">
        <f t="shared" si="16"/>
        <v>49.9391833448338</v>
      </c>
      <c r="K643" s="30">
        <v>1095784</v>
      </c>
    </row>
    <row r="644" spans="1:11" ht="12.75">
      <c r="A644" s="51" t="s">
        <v>1039</v>
      </c>
      <c r="B644" s="50" t="s">
        <v>864</v>
      </c>
      <c r="C644" s="1" t="s">
        <v>878</v>
      </c>
      <c r="D644" s="44">
        <v>7833</v>
      </c>
      <c r="E644" s="26">
        <v>4119.4133</v>
      </c>
      <c r="F644" s="1" t="s">
        <v>879</v>
      </c>
      <c r="G644" s="30">
        <v>795607</v>
      </c>
      <c r="H644" s="29">
        <v>397803</v>
      </c>
      <c r="I644" s="29">
        <v>198000</v>
      </c>
      <c r="J644" s="4">
        <f t="shared" si="16"/>
        <v>49.773380291249694</v>
      </c>
      <c r="K644" s="30">
        <v>325880</v>
      </c>
    </row>
    <row r="645" spans="1:11" ht="12.75">
      <c r="A645" s="51"/>
      <c r="B645" s="50"/>
      <c r="C645" s="1" t="s">
        <v>880</v>
      </c>
      <c r="D645" s="44">
        <v>784</v>
      </c>
      <c r="E645" s="26"/>
      <c r="F645" s="1" t="s">
        <v>104</v>
      </c>
      <c r="G645" s="30"/>
      <c r="H645" s="29"/>
      <c r="I645" s="29"/>
      <c r="J645" s="4"/>
      <c r="K645" s="30"/>
    </row>
    <row r="646" spans="1:11" ht="12.75">
      <c r="A646" s="51" t="s">
        <v>1039</v>
      </c>
      <c r="B646" s="50"/>
      <c r="C646" s="1" t="s">
        <v>881</v>
      </c>
      <c r="D646" s="44">
        <v>7841</v>
      </c>
      <c r="E646" s="26">
        <v>4120</v>
      </c>
      <c r="F646" s="1" t="s">
        <v>882</v>
      </c>
      <c r="G646" s="30">
        <v>600000</v>
      </c>
      <c r="H646" s="29">
        <v>800000</v>
      </c>
      <c r="I646" s="29"/>
      <c r="J646" s="4"/>
      <c r="K646" s="30"/>
    </row>
    <row r="647" spans="1:11" ht="12.75">
      <c r="A647" s="51" t="s">
        <v>1039</v>
      </c>
      <c r="B647" s="50"/>
      <c r="C647" s="1" t="s">
        <v>883</v>
      </c>
      <c r="D647" s="44">
        <v>7842</v>
      </c>
      <c r="E647" s="26">
        <v>4120</v>
      </c>
      <c r="F647" s="1" t="s">
        <v>884</v>
      </c>
      <c r="G647" s="30">
        <v>561000</v>
      </c>
      <c r="H647" s="29">
        <v>550000</v>
      </c>
      <c r="I647" s="29"/>
      <c r="J647" s="4"/>
      <c r="K647" s="30"/>
    </row>
    <row r="648" spans="1:11" ht="12.75">
      <c r="A648" s="51"/>
      <c r="B648" s="50"/>
      <c r="C648" s="1"/>
      <c r="D648" s="44"/>
      <c r="E648" s="26"/>
      <c r="F648" s="1"/>
      <c r="G648" s="30"/>
      <c r="H648" s="29"/>
      <c r="I648" s="29"/>
      <c r="J648" s="4"/>
      <c r="K648" s="30"/>
    </row>
    <row r="649" spans="1:11" ht="12.75">
      <c r="A649" s="51"/>
      <c r="B649" s="50"/>
      <c r="C649" s="1"/>
      <c r="D649" s="44"/>
      <c r="E649" s="26"/>
      <c r="F649" s="22" t="s">
        <v>885</v>
      </c>
      <c r="G649" s="23">
        <v>682549</v>
      </c>
      <c r="H649" s="24"/>
      <c r="I649" s="24"/>
      <c r="J649" s="24"/>
      <c r="K649" s="23"/>
    </row>
    <row r="650" spans="1:11" ht="12.75">
      <c r="A650" s="51" t="s">
        <v>1039</v>
      </c>
      <c r="B650" s="50" t="s">
        <v>864</v>
      </c>
      <c r="C650" s="1" t="s">
        <v>886</v>
      </c>
      <c r="D650" s="44">
        <v>785</v>
      </c>
      <c r="E650" s="26">
        <v>4323</v>
      </c>
      <c r="F650" s="1" t="s">
        <v>887</v>
      </c>
      <c r="G650" s="30">
        <v>682549</v>
      </c>
      <c r="H650" s="29"/>
      <c r="I650" s="29"/>
      <c r="J650" s="4"/>
      <c r="K650" s="30"/>
    </row>
    <row r="651" spans="1:11" ht="12.75">
      <c r="A651" s="51"/>
      <c r="B651" s="50"/>
      <c r="C651" s="1"/>
      <c r="D651" s="53"/>
      <c r="E651" s="26"/>
      <c r="F651" s="22" t="s">
        <v>1070</v>
      </c>
      <c r="G651" s="23"/>
      <c r="H651" s="24"/>
      <c r="I651" s="24">
        <f>SUM(I652+I653)</f>
        <v>962650</v>
      </c>
      <c r="J651" s="24"/>
      <c r="K651" s="23">
        <f>SUM(K652+K653)</f>
        <v>1076153</v>
      </c>
    </row>
    <row r="652" spans="1:11" ht="12.75">
      <c r="A652" s="51"/>
      <c r="B652" s="50"/>
      <c r="C652" s="1"/>
      <c r="D652" s="44">
        <v>786</v>
      </c>
      <c r="E652" s="26">
        <v>4120</v>
      </c>
      <c r="F652" s="1" t="s">
        <v>882</v>
      </c>
      <c r="G652" s="30"/>
      <c r="H652" s="29"/>
      <c r="I652" s="29">
        <v>400000</v>
      </c>
      <c r="J652" s="4"/>
      <c r="K652" s="30">
        <v>500000</v>
      </c>
    </row>
    <row r="653" spans="1:11" ht="12.75">
      <c r="A653" s="51"/>
      <c r="B653" s="50"/>
      <c r="C653" s="1"/>
      <c r="D653" s="44">
        <v>787</v>
      </c>
      <c r="E653" s="26">
        <v>4120</v>
      </c>
      <c r="F653" s="1" t="s">
        <v>884</v>
      </c>
      <c r="G653" s="30"/>
      <c r="H653" s="29"/>
      <c r="I653" s="29">
        <v>562650</v>
      </c>
      <c r="J653" s="4"/>
      <c r="K653" s="30">
        <v>576153</v>
      </c>
    </row>
    <row r="654" spans="1:11" ht="12.75">
      <c r="A654" s="51"/>
      <c r="B654" s="32"/>
      <c r="C654" s="1"/>
      <c r="D654" s="44"/>
      <c r="E654" s="26"/>
      <c r="F654" s="1"/>
      <c r="G654" s="30"/>
      <c r="H654" s="5"/>
      <c r="I654" s="29"/>
      <c r="J654" s="4"/>
      <c r="K654" s="30"/>
    </row>
    <row r="655" spans="1:11" ht="12.75">
      <c r="A655" s="51"/>
      <c r="B655" s="32"/>
      <c r="C655" s="1" t="s">
        <v>888</v>
      </c>
      <c r="D655" s="53"/>
      <c r="E655" s="26"/>
      <c r="F655" s="22" t="s">
        <v>889</v>
      </c>
      <c r="G655" s="23">
        <f>SUM(G656+G681)</f>
        <v>181768920</v>
      </c>
      <c r="H655" s="24">
        <f>SUM(H656)</f>
        <v>178646730</v>
      </c>
      <c r="I655" s="24">
        <f>SUM(I656)</f>
        <v>170363318</v>
      </c>
      <c r="J655" s="25">
        <f t="shared" si="16"/>
        <v>95.36324454413467</v>
      </c>
      <c r="K655" s="23">
        <f>SUM(K656)</f>
        <v>174428036</v>
      </c>
    </row>
    <row r="656" spans="1:11" ht="12.75">
      <c r="A656" s="51"/>
      <c r="B656" s="32"/>
      <c r="C656" s="1"/>
      <c r="D656" s="44"/>
      <c r="E656" s="26"/>
      <c r="F656" s="22" t="s">
        <v>50</v>
      </c>
      <c r="G656" s="23">
        <f>SUM(G657+G663+G664+G670+G673)</f>
        <v>181141275</v>
      </c>
      <c r="H656" s="24">
        <f>SUM(H657+H661+H664+H670+H673)</f>
        <v>178646730</v>
      </c>
      <c r="I656" s="24">
        <f>SUM(I657+I661+I664+I670+I673)</f>
        <v>170363318</v>
      </c>
      <c r="J656" s="25">
        <f t="shared" si="16"/>
        <v>95.36324454413467</v>
      </c>
      <c r="K656" s="23">
        <f>SUM(K657+K661+K664+K670+K673)</f>
        <v>174428036</v>
      </c>
    </row>
    <row r="657" spans="1:11" ht="12.75">
      <c r="A657" s="51"/>
      <c r="B657" s="32"/>
      <c r="C657" s="1" t="s">
        <v>890</v>
      </c>
      <c r="D657" s="44">
        <v>791</v>
      </c>
      <c r="E657" s="26"/>
      <c r="F657" s="22" t="s">
        <v>760</v>
      </c>
      <c r="G657" s="23">
        <f>SUM(G658:G660)</f>
        <v>125870657</v>
      </c>
      <c r="H657" s="24">
        <f>SUM(H658:H660)</f>
        <v>127498000</v>
      </c>
      <c r="I657" s="24">
        <f>SUM(I658:I660)</f>
        <v>130430454</v>
      </c>
      <c r="J657" s="25">
        <f t="shared" si="16"/>
        <v>102.3</v>
      </c>
      <c r="K657" s="23">
        <f>SUM(K658:K660)</f>
        <v>133560784</v>
      </c>
    </row>
    <row r="658" spans="1:11" ht="12.75">
      <c r="A658" s="51" t="s">
        <v>1018</v>
      </c>
      <c r="B658" s="32">
        <v>1060</v>
      </c>
      <c r="C658" s="1" t="s">
        <v>891</v>
      </c>
      <c r="D658" s="44">
        <v>7911</v>
      </c>
      <c r="E658" s="26">
        <v>4119</v>
      </c>
      <c r="F658" s="1" t="s">
        <v>892</v>
      </c>
      <c r="G658" s="30">
        <v>44547370</v>
      </c>
      <c r="H658" s="29">
        <v>43700000</v>
      </c>
      <c r="I658" s="29">
        <v>44705100</v>
      </c>
      <c r="J658" s="4">
        <f t="shared" si="16"/>
        <v>102.3</v>
      </c>
      <c r="K658" s="30">
        <v>45778022</v>
      </c>
    </row>
    <row r="659" spans="1:11" ht="12.75">
      <c r="A659" s="51" t="s">
        <v>1040</v>
      </c>
      <c r="B659" s="32">
        <v>1090</v>
      </c>
      <c r="C659" s="1" t="s">
        <v>893</v>
      </c>
      <c r="D659" s="44">
        <v>7912</v>
      </c>
      <c r="E659" s="26">
        <v>4119</v>
      </c>
      <c r="F659" s="1" t="s">
        <v>894</v>
      </c>
      <c r="G659" s="30">
        <v>76638570</v>
      </c>
      <c r="H659" s="29">
        <v>79848000</v>
      </c>
      <c r="I659" s="29">
        <v>81684504</v>
      </c>
      <c r="J659" s="4">
        <f t="shared" si="16"/>
        <v>102.3</v>
      </c>
      <c r="K659" s="30">
        <v>83644932</v>
      </c>
    </row>
    <row r="660" spans="1:11" ht="12.75">
      <c r="A660" s="51" t="s">
        <v>1018</v>
      </c>
      <c r="B660" s="32"/>
      <c r="C660" s="1" t="s">
        <v>895</v>
      </c>
      <c r="D660" s="44">
        <v>7913</v>
      </c>
      <c r="E660" s="26">
        <v>4110</v>
      </c>
      <c r="F660" s="1" t="s">
        <v>896</v>
      </c>
      <c r="G660" s="30">
        <v>4684717</v>
      </c>
      <c r="H660" s="29">
        <v>3950000</v>
      </c>
      <c r="I660" s="29">
        <v>4040850</v>
      </c>
      <c r="J660" s="4">
        <f t="shared" si="16"/>
        <v>102.3</v>
      </c>
      <c r="K660" s="30">
        <v>4137830</v>
      </c>
    </row>
    <row r="661" spans="1:11" ht="12.75">
      <c r="A661" s="51"/>
      <c r="B661" s="32"/>
      <c r="C661" s="1" t="s">
        <v>897</v>
      </c>
      <c r="D661" s="44">
        <v>792</v>
      </c>
      <c r="E661" s="26"/>
      <c r="F661" s="22" t="s">
        <v>898</v>
      </c>
      <c r="G661" s="23">
        <v>0</v>
      </c>
      <c r="H661" s="24">
        <v>4300000</v>
      </c>
      <c r="I661" s="24">
        <v>4398000</v>
      </c>
      <c r="J661" s="4">
        <f t="shared" si="16"/>
        <v>102.27906976744185</v>
      </c>
      <c r="K661" s="23">
        <v>4503552</v>
      </c>
    </row>
    <row r="662" spans="1:11" ht="12.75">
      <c r="A662" s="51" t="s">
        <v>1041</v>
      </c>
      <c r="B662" s="32">
        <v>1090</v>
      </c>
      <c r="C662" s="1" t="s">
        <v>899</v>
      </c>
      <c r="D662" s="44">
        <v>7921</v>
      </c>
      <c r="E662" s="26">
        <v>4119</v>
      </c>
      <c r="F662" s="1" t="s">
        <v>900</v>
      </c>
      <c r="G662" s="30">
        <v>0</v>
      </c>
      <c r="H662" s="29">
        <v>4300000</v>
      </c>
      <c r="I662" s="29">
        <v>4398000</v>
      </c>
      <c r="J662" s="4">
        <f t="shared" si="16"/>
        <v>102.27906976744185</v>
      </c>
      <c r="K662" s="30">
        <v>4503552</v>
      </c>
    </row>
    <row r="663" spans="1:11" ht="12.75">
      <c r="A663" s="51"/>
      <c r="B663" s="32"/>
      <c r="C663" s="1"/>
      <c r="D663" s="44"/>
      <c r="E663" s="26"/>
      <c r="F663" s="1" t="s">
        <v>965</v>
      </c>
      <c r="G663" s="30">
        <v>6274388</v>
      </c>
      <c r="H663" s="29"/>
      <c r="I663" s="29"/>
      <c r="J663" s="4"/>
      <c r="K663" s="30"/>
    </row>
    <row r="664" spans="1:11" ht="12.75">
      <c r="A664" s="51"/>
      <c r="B664" s="32"/>
      <c r="C664" s="1" t="s">
        <v>901</v>
      </c>
      <c r="D664" s="44">
        <v>793</v>
      </c>
      <c r="E664" s="26"/>
      <c r="F664" s="22" t="s">
        <v>760</v>
      </c>
      <c r="G664" s="23">
        <f>SUM(G665:G669)</f>
        <v>20081922</v>
      </c>
      <c r="H664" s="24">
        <f>SUM(H665:H669)</f>
        <v>18244717</v>
      </c>
      <c r="I664" s="24">
        <f>SUM(I665:I669)</f>
        <v>18567500</v>
      </c>
      <c r="J664" s="25">
        <f t="shared" si="16"/>
        <v>101.76918611563008</v>
      </c>
      <c r="K664" s="23">
        <f>SUM(K665:K669)</f>
        <v>18989120</v>
      </c>
    </row>
    <row r="665" spans="1:11" ht="12.75">
      <c r="A665" s="51" t="s">
        <v>1042</v>
      </c>
      <c r="B665" s="32">
        <v>1090</v>
      </c>
      <c r="C665" s="1" t="s">
        <v>902</v>
      </c>
      <c r="D665" s="44">
        <v>7931</v>
      </c>
      <c r="E665" s="26">
        <v>413302</v>
      </c>
      <c r="F665" s="1" t="s">
        <v>1092</v>
      </c>
      <c r="G665" s="30">
        <v>5890807</v>
      </c>
      <c r="H665" s="29">
        <v>5500000</v>
      </c>
      <c r="I665" s="29">
        <v>5626500</v>
      </c>
      <c r="J665" s="4">
        <f t="shared" si="16"/>
        <v>102.3</v>
      </c>
      <c r="K665" s="30">
        <v>5761536</v>
      </c>
    </row>
    <row r="666" spans="1:11" ht="12.75">
      <c r="A666" s="51" t="s">
        <v>1018</v>
      </c>
      <c r="B666" s="32">
        <v>1090</v>
      </c>
      <c r="C666" s="1" t="s">
        <v>903</v>
      </c>
      <c r="D666" s="44">
        <v>7932</v>
      </c>
      <c r="E666" s="26">
        <v>413302</v>
      </c>
      <c r="F666" s="1" t="s">
        <v>904</v>
      </c>
      <c r="G666" s="30">
        <v>9026861</v>
      </c>
      <c r="H666" s="29">
        <v>9206019</v>
      </c>
      <c r="I666" s="29">
        <v>9821000</v>
      </c>
      <c r="J666" s="4">
        <f t="shared" si="16"/>
        <v>106.68020563503073</v>
      </c>
      <c r="K666" s="30">
        <v>10056704</v>
      </c>
    </row>
    <row r="667" spans="1:11" ht="12.75">
      <c r="A667" s="51" t="s">
        <v>1042</v>
      </c>
      <c r="B667" s="32">
        <v>1090</v>
      </c>
      <c r="C667" s="1" t="s">
        <v>905</v>
      </c>
      <c r="D667" s="44">
        <v>7933</v>
      </c>
      <c r="E667" s="26">
        <v>411999</v>
      </c>
      <c r="F667" s="1" t="s">
        <v>906</v>
      </c>
      <c r="G667" s="30">
        <v>1677396</v>
      </c>
      <c r="H667" s="29">
        <v>838698</v>
      </c>
      <c r="I667" s="29">
        <v>420000</v>
      </c>
      <c r="J667" s="4">
        <f t="shared" si="16"/>
        <v>50.0776203114828</v>
      </c>
      <c r="K667" s="30">
        <v>430080</v>
      </c>
    </row>
    <row r="668" spans="1:11" ht="12.75">
      <c r="A668" s="51" t="s">
        <v>1018</v>
      </c>
      <c r="B668" s="32">
        <v>1090</v>
      </c>
      <c r="C668" s="1" t="s">
        <v>907</v>
      </c>
      <c r="D668" s="44">
        <v>7934</v>
      </c>
      <c r="E668" s="26">
        <v>411901</v>
      </c>
      <c r="F668" s="1" t="s">
        <v>908</v>
      </c>
      <c r="G668" s="30">
        <v>2523305</v>
      </c>
      <c r="H668" s="29">
        <v>1700000</v>
      </c>
      <c r="I668" s="29">
        <v>1700000</v>
      </c>
      <c r="J668" s="4">
        <f t="shared" si="16"/>
        <v>100</v>
      </c>
      <c r="K668" s="30">
        <v>1740800</v>
      </c>
    </row>
    <row r="669" spans="1:11" ht="12.75">
      <c r="A669" s="51" t="s">
        <v>1043</v>
      </c>
      <c r="B669" s="32">
        <v>1090</v>
      </c>
      <c r="C669" s="1" t="s">
        <v>909</v>
      </c>
      <c r="D669" s="44">
        <v>7935</v>
      </c>
      <c r="E669" s="26">
        <v>4025.4026</v>
      </c>
      <c r="F669" s="1" t="s">
        <v>910</v>
      </c>
      <c r="G669" s="30">
        <v>963553</v>
      </c>
      <c r="H669" s="29">
        <v>1000000</v>
      </c>
      <c r="I669" s="29">
        <v>1000000</v>
      </c>
      <c r="J669" s="4">
        <f t="shared" si="16"/>
        <v>100</v>
      </c>
      <c r="K669" s="30">
        <v>1000000</v>
      </c>
    </row>
    <row r="670" spans="1:11" ht="12.75">
      <c r="A670" s="51"/>
      <c r="B670" s="32"/>
      <c r="C670" s="1" t="s">
        <v>911</v>
      </c>
      <c r="D670" s="44">
        <v>794</v>
      </c>
      <c r="E670" s="26"/>
      <c r="F670" s="22" t="s">
        <v>912</v>
      </c>
      <c r="G670" s="23">
        <f>SUM(G671+G672)</f>
        <v>5481616</v>
      </c>
      <c r="H670" s="24">
        <f>SUM(H671+H672)</f>
        <v>2740809</v>
      </c>
      <c r="I670" s="24">
        <f>SUM(I671+I672)</f>
        <v>3655000</v>
      </c>
      <c r="J670" s="25">
        <f t="shared" si="16"/>
        <v>133.35478685307876</v>
      </c>
      <c r="K670" s="23">
        <f>SUM(K671+K672)</f>
        <v>3742720</v>
      </c>
    </row>
    <row r="671" spans="1:11" ht="12.75">
      <c r="A671" s="51" t="s">
        <v>1043</v>
      </c>
      <c r="B671" s="32">
        <v>1090</v>
      </c>
      <c r="C671" s="1" t="s">
        <v>913</v>
      </c>
      <c r="D671" s="44">
        <v>7941</v>
      </c>
      <c r="E671" s="26">
        <v>4120</v>
      </c>
      <c r="F671" s="1" t="s">
        <v>914</v>
      </c>
      <c r="G671" s="30">
        <v>2955013</v>
      </c>
      <c r="H671" s="29">
        <v>1477507</v>
      </c>
      <c r="I671" s="29">
        <v>3023000</v>
      </c>
      <c r="J671" s="4">
        <f t="shared" si="16"/>
        <v>204.60139951959619</v>
      </c>
      <c r="K671" s="30">
        <v>3095552</v>
      </c>
    </row>
    <row r="672" spans="1:11" ht="12.75">
      <c r="A672" s="51" t="s">
        <v>1040</v>
      </c>
      <c r="B672" s="32">
        <v>1090</v>
      </c>
      <c r="C672" s="1" t="s">
        <v>915</v>
      </c>
      <c r="D672" s="44">
        <v>7942</v>
      </c>
      <c r="E672" s="26">
        <v>413004</v>
      </c>
      <c r="F672" s="1" t="s">
        <v>1093</v>
      </c>
      <c r="G672" s="30">
        <v>2526603</v>
      </c>
      <c r="H672" s="29">
        <v>1263302</v>
      </c>
      <c r="I672" s="29">
        <v>632000</v>
      </c>
      <c r="J672" s="4">
        <f t="shared" si="16"/>
        <v>50.027626014998795</v>
      </c>
      <c r="K672" s="30">
        <v>647168</v>
      </c>
    </row>
    <row r="673" spans="1:11" ht="12.75">
      <c r="A673" s="51"/>
      <c r="B673" s="32"/>
      <c r="C673" s="1" t="s">
        <v>916</v>
      </c>
      <c r="D673" s="44">
        <v>795</v>
      </c>
      <c r="E673" s="26">
        <v>413300</v>
      </c>
      <c r="F673" s="22" t="s">
        <v>917</v>
      </c>
      <c r="G673" s="23">
        <f>SUM(G674+G675+G679+G680)</f>
        <v>23432692</v>
      </c>
      <c r="H673" s="24">
        <f>SUM(H674+H675+H679+H680)</f>
        <v>25863204</v>
      </c>
      <c r="I673" s="24">
        <f>SUM(I674+I675+I679+I680)</f>
        <v>13312364</v>
      </c>
      <c r="J673" s="25">
        <f t="shared" si="16"/>
        <v>51.47221512075612</v>
      </c>
      <c r="K673" s="23">
        <f>SUM(K674+K675+K679+K680)</f>
        <v>13631860</v>
      </c>
    </row>
    <row r="674" spans="1:11" ht="12.75">
      <c r="A674" s="51" t="s">
        <v>1044</v>
      </c>
      <c r="B674" s="32">
        <v>1090</v>
      </c>
      <c r="C674" s="1" t="s">
        <v>918</v>
      </c>
      <c r="D674" s="44">
        <v>7951</v>
      </c>
      <c r="E674" s="26">
        <v>413300</v>
      </c>
      <c r="F674" s="1" t="s">
        <v>919</v>
      </c>
      <c r="G674" s="30">
        <v>18460220</v>
      </c>
      <c r="H674" s="29">
        <v>19014933</v>
      </c>
      <c r="I674" s="29">
        <v>9507466</v>
      </c>
      <c r="J674" s="4">
        <f t="shared" si="16"/>
        <v>49.99999737048771</v>
      </c>
      <c r="K674" s="30">
        <v>9735645</v>
      </c>
    </row>
    <row r="675" spans="1:11" ht="12.75">
      <c r="A675" s="51" t="s">
        <v>1044</v>
      </c>
      <c r="B675" s="32"/>
      <c r="C675" s="1" t="s">
        <v>920</v>
      </c>
      <c r="D675" s="44">
        <v>7952</v>
      </c>
      <c r="E675" s="26"/>
      <c r="F675" s="1" t="s">
        <v>921</v>
      </c>
      <c r="G675" s="30">
        <f>SUM(G676:G678)</f>
        <v>4113378</v>
      </c>
      <c r="H675" s="30">
        <f>SUM(H676:H678)</f>
        <v>4008197</v>
      </c>
      <c r="I675" s="30">
        <v>2004098</v>
      </c>
      <c r="J675" s="4">
        <f t="shared" si="16"/>
        <v>49.99998752556324</v>
      </c>
      <c r="K675" s="30">
        <v>2052196</v>
      </c>
    </row>
    <row r="676" spans="1:11" ht="12.75">
      <c r="A676" s="51"/>
      <c r="B676" s="32">
        <v>1090</v>
      </c>
      <c r="C676" s="1"/>
      <c r="D676" s="44"/>
      <c r="E676" s="26">
        <v>4000</v>
      </c>
      <c r="F676" s="1" t="s">
        <v>922</v>
      </c>
      <c r="G676" s="30">
        <v>3086759</v>
      </c>
      <c r="H676" s="29">
        <v>2747732</v>
      </c>
      <c r="I676" s="29">
        <v>1373866</v>
      </c>
      <c r="J676" s="4">
        <f t="shared" si="16"/>
        <v>50</v>
      </c>
      <c r="K676" s="30">
        <v>1406838</v>
      </c>
    </row>
    <row r="677" spans="1:11" ht="12.75">
      <c r="A677" s="51"/>
      <c r="B677" s="32">
        <v>1090</v>
      </c>
      <c r="C677" s="1"/>
      <c r="D677" s="44"/>
      <c r="E677" s="26">
        <v>4002</v>
      </c>
      <c r="F677" s="1" t="s">
        <v>923</v>
      </c>
      <c r="G677" s="30">
        <v>514093</v>
      </c>
      <c r="H677" s="29">
        <v>802178</v>
      </c>
      <c r="I677" s="29">
        <v>401089</v>
      </c>
      <c r="J677" s="4">
        <f t="shared" si="16"/>
        <v>50</v>
      </c>
      <c r="K677" s="30">
        <v>410715</v>
      </c>
    </row>
    <row r="678" spans="1:11" ht="12.75">
      <c r="A678" s="51"/>
      <c r="B678" s="32">
        <v>1090</v>
      </c>
      <c r="C678" s="1"/>
      <c r="D678" s="44"/>
      <c r="E678" s="26">
        <v>401</v>
      </c>
      <c r="F678" s="1" t="s">
        <v>924</v>
      </c>
      <c r="G678" s="30">
        <v>512526</v>
      </c>
      <c r="H678" s="29">
        <v>458287</v>
      </c>
      <c r="I678" s="29">
        <v>229143</v>
      </c>
      <c r="J678" s="4">
        <f aca="true" t="shared" si="17" ref="J678:J683">I678/H678*100</f>
        <v>49.99989089806169</v>
      </c>
      <c r="K678" s="30">
        <v>234643</v>
      </c>
    </row>
    <row r="679" spans="1:11" ht="12.75">
      <c r="A679" s="51"/>
      <c r="B679" s="32">
        <v>1090</v>
      </c>
      <c r="C679" s="1" t="s">
        <v>925</v>
      </c>
      <c r="D679" s="44">
        <v>7953</v>
      </c>
      <c r="E679" s="26">
        <v>413302</v>
      </c>
      <c r="F679" s="1" t="s">
        <v>926</v>
      </c>
      <c r="G679" s="30">
        <v>859094</v>
      </c>
      <c r="H679" s="29">
        <v>459094</v>
      </c>
      <c r="I679" s="29"/>
      <c r="J679" s="4"/>
      <c r="K679" s="30"/>
    </row>
    <row r="680" spans="1:11" ht="12.75">
      <c r="A680" s="51" t="s">
        <v>1045</v>
      </c>
      <c r="B680" s="32">
        <v>1090</v>
      </c>
      <c r="C680" s="1" t="s">
        <v>927</v>
      </c>
      <c r="D680" s="44">
        <v>7954</v>
      </c>
      <c r="E680" s="26">
        <v>413302</v>
      </c>
      <c r="F680" s="1" t="s">
        <v>1094</v>
      </c>
      <c r="G680" s="30">
        <v>0</v>
      </c>
      <c r="H680" s="29">
        <v>2380980</v>
      </c>
      <c r="I680" s="29">
        <v>1800800</v>
      </c>
      <c r="J680" s="4">
        <f t="shared" si="17"/>
        <v>75.63272266041714</v>
      </c>
      <c r="K680" s="30">
        <v>1844019</v>
      </c>
    </row>
    <row r="681" spans="1:11" ht="12.75">
      <c r="A681" s="51"/>
      <c r="B681" s="32"/>
      <c r="C681" s="1"/>
      <c r="D681" s="44"/>
      <c r="E681" s="26"/>
      <c r="F681" s="1" t="s">
        <v>966</v>
      </c>
      <c r="G681" s="30">
        <v>627645</v>
      </c>
      <c r="H681" s="29"/>
      <c r="I681" s="29"/>
      <c r="J681" s="4"/>
      <c r="K681" s="30"/>
    </row>
    <row r="682" spans="1:11" ht="12.75">
      <c r="A682" s="51"/>
      <c r="B682" s="32"/>
      <c r="C682" s="1"/>
      <c r="D682" s="44"/>
      <c r="E682" s="26"/>
      <c r="F682" s="1"/>
      <c r="G682" s="30"/>
      <c r="H682" s="5"/>
      <c r="I682" s="29"/>
      <c r="J682" s="4"/>
      <c r="K682" s="30"/>
    </row>
    <row r="683" spans="1:11" ht="12.75">
      <c r="A683" s="51"/>
      <c r="B683" s="32"/>
      <c r="C683" s="1"/>
      <c r="D683" s="44"/>
      <c r="E683" s="26"/>
      <c r="F683" s="46" t="s">
        <v>1113</v>
      </c>
      <c r="G683" s="23">
        <f>SUM(G8+G38+G40+G53+G94+G116+G160+G215+G355)</f>
        <v>4359372295</v>
      </c>
      <c r="H683" s="23">
        <f>SUM(H8+H38+H40+H53+H94+H116+H160+H215+H355)</f>
        <v>4799581208</v>
      </c>
      <c r="I683" s="23">
        <f>SUM(I8+I38+I40+I53+I94+I116+I160+I215+I355)</f>
        <v>4999822176.829</v>
      </c>
      <c r="J683" s="25">
        <f t="shared" si="17"/>
        <v>104.17205085508787</v>
      </c>
      <c r="K683" s="23">
        <f>SUM(K8+K38+K40+K53+K94+K116+K160+K215+K355)</f>
        <v>5035611097.65898</v>
      </c>
    </row>
    <row r="684" spans="1:11" ht="12.75">
      <c r="A684" s="51"/>
      <c r="B684" s="32"/>
      <c r="C684" s="1"/>
      <c r="D684" s="44"/>
      <c r="E684" s="26"/>
      <c r="F684" s="1"/>
      <c r="G684" s="30"/>
      <c r="H684" s="5"/>
      <c r="I684" s="54"/>
      <c r="J684" s="4"/>
      <c r="K684" s="30"/>
    </row>
  </sheetData>
  <printOptions horizontalCentered="1" verticalCentered="1"/>
  <pageMargins left="0.75" right="0.75" top="0.984251968503937" bottom="0.984251968503937" header="0" footer="0"/>
  <pageSetup horizontalDpi="600" verticalDpi="600" orientation="landscape" paperSize="9" r:id="rId1"/>
  <headerFooter alignWithMargins="0"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TFaric</dc:creator>
  <cp:keywords/>
  <dc:description/>
  <cp:lastModifiedBy>TFaric</cp:lastModifiedBy>
  <cp:lastPrinted>2005-10-19T06:37:36Z</cp:lastPrinted>
  <dcterms:created xsi:type="dcterms:W3CDTF">2005-10-03T06:44:24Z</dcterms:created>
  <dcterms:modified xsi:type="dcterms:W3CDTF">2005-10-19T06:40:14Z</dcterms:modified>
  <cp:category/>
  <cp:version/>
  <cp:contentType/>
  <cp:contentStatus/>
</cp:coreProperties>
</file>