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870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'List1'!$8:$11</definedName>
  </definedNames>
  <calcPr fullCalcOnLoad="1"/>
</workbook>
</file>

<file path=xl/sharedStrings.xml><?xml version="1.0" encoding="utf-8"?>
<sst xmlns="http://schemas.openxmlformats.org/spreadsheetml/2006/main" count="212" uniqueCount="212">
  <si>
    <t xml:space="preserve">    P R O R A Č U N   M E S T N E  O B Č I N E  P T U J</t>
  </si>
  <si>
    <t>I.SPLOŠNI DEL PRORAČUNA</t>
  </si>
  <si>
    <t>A.  BILANCA PRIHODKOV IN ODHODKOV</t>
  </si>
  <si>
    <t xml:space="preserve"> </t>
  </si>
  <si>
    <t xml:space="preserve"> - v SIT</t>
  </si>
  <si>
    <t xml:space="preserve">I.  S K U P A J  P R I H O D K I (70+71+72+73+74) </t>
  </si>
  <si>
    <t>TEKOČI PRIHODKI (70+71)</t>
  </si>
  <si>
    <t>1.DAVČNI PRIHODKI</t>
  </si>
  <si>
    <t xml:space="preserve">DAVKI NA DOHODEK IN DOBIČEK </t>
  </si>
  <si>
    <t>Dohodnina</t>
  </si>
  <si>
    <t>DAVKI NA PREMOŽENJE</t>
  </si>
  <si>
    <t>Davki na nepremičnine</t>
  </si>
  <si>
    <t>Davek od premoženja od stavb</t>
  </si>
  <si>
    <t>Davek od prem.od prost.za počit in rekreac.</t>
  </si>
  <si>
    <t>Nadom.za upor.stavb.zemlj.- od prav.oseb</t>
  </si>
  <si>
    <t>Nadom. za upor.stavb.zemlj.- od fizič.oseb</t>
  </si>
  <si>
    <t>Zamud.obr.iz nasl.nadom.za uporabo st.z.</t>
  </si>
  <si>
    <t>Davki na dediščine in darila</t>
  </si>
  <si>
    <t xml:space="preserve">Davki na promet neprem.in na finan.premož. </t>
  </si>
  <si>
    <t>DOMAČI DAVKI NA BLAGO IN STORITVE</t>
  </si>
  <si>
    <t>Davki na posebne storitve</t>
  </si>
  <si>
    <t>Davek na dobitke od iger na srečo</t>
  </si>
  <si>
    <t>Posebna taksa na igralne avtomate</t>
  </si>
  <si>
    <t>Drugi davki za uporabo blaga ali opravl.stor.</t>
  </si>
  <si>
    <t>Okoljska dajatev za onesnaževanje okolja zaradi odvajanja odpadnih vod</t>
  </si>
  <si>
    <t>Turistična taksa</t>
  </si>
  <si>
    <t>Komun.tak. za taks.zav.pred.-od prav.oseb</t>
  </si>
  <si>
    <t>Kom.tak.za taks.zav.pred.-od fiz.os.in zas.</t>
  </si>
  <si>
    <t>Druge komunalne takse</t>
  </si>
  <si>
    <t>Požarna taksa</t>
  </si>
  <si>
    <t>Pristojbina za vzdrževanje gozdnih cest</t>
  </si>
  <si>
    <t>Okoljska dajatev za onesnaževanje okolja zaradi odlaganja odpadkov</t>
  </si>
  <si>
    <t>2.NEDAVČNI PRIHODKI</t>
  </si>
  <si>
    <t>UDELEŽ.NA DOBIČ.IN DOH.OD PREMOŽ.</t>
  </si>
  <si>
    <t>Prihodki od udeležbe na dobičku in dividend ter presežkov prihodkov nad odhodki</t>
  </si>
  <si>
    <t>Prihodki od obresti</t>
  </si>
  <si>
    <t xml:space="preserve">       Prejete obresti od vezave čez noč</t>
  </si>
  <si>
    <t xml:space="preserve">       Prejete obresti od vez.tolar.depozitov</t>
  </si>
  <si>
    <t xml:space="preserve">       Prejete obresti od danih posojil</t>
  </si>
  <si>
    <t xml:space="preserve">Prihodki od premoženja </t>
  </si>
  <si>
    <t xml:space="preserve">       Prih.iz nasl.najem.za km.zeml.in gozd.</t>
  </si>
  <si>
    <t xml:space="preserve">       Prihodki od najemnin za posl.prostore</t>
  </si>
  <si>
    <t xml:space="preserve">       Prihodki od najemnin za stanovanja</t>
  </si>
  <si>
    <t xml:space="preserve">       Prihodki od najemnin za opremo</t>
  </si>
  <si>
    <t xml:space="preserve">       Prihodki od drugih najemnin in zakupnin</t>
  </si>
  <si>
    <t xml:space="preserve">       Prihodki iz naslova kon.daj.od posebnih iger na srečo</t>
  </si>
  <si>
    <t>TAKSE IN PRISTOJBINE</t>
  </si>
  <si>
    <t>Upravne takse</t>
  </si>
  <si>
    <t>DENARNE KAZNI</t>
  </si>
  <si>
    <t>Denarne kazni</t>
  </si>
  <si>
    <t>Nadom.za degradac.in uzurpacijo prostora</t>
  </si>
  <si>
    <t>PRIHODKI OD PRODAJE BLAGA IN STORITEV</t>
  </si>
  <si>
    <t xml:space="preserve"> Prihodki od prodaje blaga in storitev</t>
  </si>
  <si>
    <t>DRUGI NEDAVČNI PRIHODKI</t>
  </si>
  <si>
    <t>Drugi  prihodki</t>
  </si>
  <si>
    <t>sred.iz cene odvoza odpad.za novo dep.</t>
  </si>
  <si>
    <t>priključki na vodovod in kanalizacijo in dr.</t>
  </si>
  <si>
    <t>sofinanciranje občanov za kanalizacijo</t>
  </si>
  <si>
    <t xml:space="preserve">plačila izdanih računov </t>
  </si>
  <si>
    <t>oglaševanje v Ptujčanu</t>
  </si>
  <si>
    <t>refundacije sredstev za javna dela</t>
  </si>
  <si>
    <t>Sofinanciranje Komunalnega podjetja za industrijsko cono Ptuj</t>
  </si>
  <si>
    <t>3.KAPITALSKI PRIHODKI</t>
  </si>
  <si>
    <t>Prihodki od prodaje osnovnih sredstev</t>
  </si>
  <si>
    <t>Prihodki od prodaje zgradb in prostorov</t>
  </si>
  <si>
    <t>Prihodki od prodaje druge opreme</t>
  </si>
  <si>
    <t>Prih.od prod.zeml.in nemater.premož.</t>
  </si>
  <si>
    <t>Prihodki od prodaje stavbnih zemljišč</t>
  </si>
  <si>
    <t>4. PREJETE DONACIJE</t>
  </si>
  <si>
    <t>Prejete donacije iz tujine za tekočo porabo</t>
  </si>
  <si>
    <t>Prejete donacije iz domačih virov za tekočo porabo</t>
  </si>
  <si>
    <t>PREJETA SREDSTVA IZ DRŽAVNEGA PRORAČUNA</t>
  </si>
  <si>
    <t>Prej. sred. iz držav. proračuna iz naslova požarne takse</t>
  </si>
  <si>
    <t>Prej. sred. iz držav. proračuna za investicije</t>
  </si>
  <si>
    <t>OŠ Olge Meglič- šolski del in telovadnica</t>
  </si>
  <si>
    <t>OŠ Olge Meglič - telovadnica</t>
  </si>
  <si>
    <t>OŠ Ljudski vrt</t>
  </si>
  <si>
    <t>Ministrstvo za okolje - sofinanciranje kanalizacije</t>
  </si>
  <si>
    <t>Ministrstvo za kulturo - gledališče</t>
  </si>
  <si>
    <t>Ministrstvo za zdravje</t>
  </si>
  <si>
    <t>Agencija RS za regionalni razvoj- Podtalnica Dravskega in Ptujskega polja</t>
  </si>
  <si>
    <t>Agencija RS za regionalni razvoj- Industrijska cona Ptuj</t>
  </si>
  <si>
    <t>Agencija RS za regionalni razvoj- Regijsko višje in visokošolsko središče</t>
  </si>
  <si>
    <t>Ministrstvo za okolje in prostor - sredstva za izdelavo energetske zasnove občine</t>
  </si>
  <si>
    <t>Dotacija zunanje pomoči Evropske skupnosti</t>
  </si>
  <si>
    <t>PREJETA SR. IZ PRORAČUNOV LOKALNIH SKUPNOSTI</t>
  </si>
  <si>
    <t>Prihodki občin za skupno občinsko upravo</t>
  </si>
  <si>
    <t>Druga prejeta sredstva občin</t>
  </si>
  <si>
    <t>Prihodki občin za izgradnjo nove deponije</t>
  </si>
  <si>
    <t>Sredstva občin za podtalnico</t>
  </si>
  <si>
    <t>II.S K U P A J   O D H O D K I (40+41+42+43)</t>
  </si>
  <si>
    <t>TEK.ODHOD.(400+401+402+403+409)</t>
  </si>
  <si>
    <t>PLAČE IN DRUGI IZDAT.ZAPOSLENIM</t>
  </si>
  <si>
    <t>PRISP.DELODAJALCEV ZA SOC. VAR.</t>
  </si>
  <si>
    <t>IZDATKI ZA BLAGO IN STORITVE</t>
  </si>
  <si>
    <t>Pisarniški in splošni material in storitve</t>
  </si>
  <si>
    <t>Posebni materiali in storitve</t>
  </si>
  <si>
    <t>Energ.,voda,komun.storitve in komunikac.</t>
  </si>
  <si>
    <t>Prevozni stroški in storitve</t>
  </si>
  <si>
    <t>Izdatki za službena potovanja</t>
  </si>
  <si>
    <t>Tekoče vzdrževanje</t>
  </si>
  <si>
    <t>Poslovne najemnine in zakupnine</t>
  </si>
  <si>
    <t>Kazni in odškodnine</t>
  </si>
  <si>
    <t>Davek na izplačane plače</t>
  </si>
  <si>
    <t>Drugi operativni odhodki</t>
  </si>
  <si>
    <t>PLAČILA DOMAČIH OBRESTI</t>
  </si>
  <si>
    <t>Plač.obresti od kredit.javnim skladom</t>
  </si>
  <si>
    <t>SREDSTVA IZLOČENA V REZERVE</t>
  </si>
  <si>
    <t>Splošna proračunska rezervacija</t>
  </si>
  <si>
    <t>Proračunska rezerva</t>
  </si>
  <si>
    <t>Proračunski sklad - DEPONIJA</t>
  </si>
  <si>
    <t>TEKOČI TRANSF.(410+411+412+413)</t>
  </si>
  <si>
    <t>SUBVENCIJE</t>
  </si>
  <si>
    <t>Subvencije privat. podjetjem in zaseb.</t>
  </si>
  <si>
    <t>TRANSF.POSAMEZ. IN GOSPODINJ.</t>
  </si>
  <si>
    <t>Transferi nezaposlenim</t>
  </si>
  <si>
    <t>Nadomestila plač</t>
  </si>
  <si>
    <t>Štipendije</t>
  </si>
  <si>
    <t>Drugi transferi posameznikom</t>
  </si>
  <si>
    <t>TRANSF.NEPROF.ORG IN USTANOVAM</t>
  </si>
  <si>
    <t>Tekoči transferi neprof.org. in ustanovam</t>
  </si>
  <si>
    <t>DR.TEK.DOM.TRAN.(4130+4131+4132+4133+4135)</t>
  </si>
  <si>
    <t>TEK.TRANS.DR.LOK.SK.IN OŽ.DEL.LOK.SK.</t>
  </si>
  <si>
    <t>Sredstva, prenesena drugim občinam</t>
  </si>
  <si>
    <t>Sred.,prenes.ožjim delom lokalnih skup.</t>
  </si>
  <si>
    <t>Tekoči transf.v sklade soc.zavarovanja</t>
  </si>
  <si>
    <t>TEK.TRANS V JAV.ZAV.IN DR.IZ.JAV.SLUŽB</t>
  </si>
  <si>
    <t>Sred.namenj.za plače in druge izd. zap.</t>
  </si>
  <si>
    <t>Sred., namenj.za prispevke delodajalcev</t>
  </si>
  <si>
    <t>Sred., namenj.za izdat.za blago in storit.</t>
  </si>
  <si>
    <t>Tekoči transferi v javne zavode za premije KDPZ</t>
  </si>
  <si>
    <t>Tekoči transferi drugim izv.j.sl.,ki niso posredni pror.uporabniki</t>
  </si>
  <si>
    <t xml:space="preserve">INVESTICIJSKI ODHODKI </t>
  </si>
  <si>
    <t>NAKUP IN GRADNJA OSNOV. SRED.</t>
  </si>
  <si>
    <t>Nakup zgradb in prostorov</t>
  </si>
  <si>
    <t>Nakup opreme</t>
  </si>
  <si>
    <t>Nakup drugih osnovnih sredstev</t>
  </si>
  <si>
    <t>Novogradnje, rekonstrukcije in adaptacije</t>
  </si>
  <si>
    <t>Investicijsko vzdrževanje in obnove</t>
  </si>
  <si>
    <t>Nakup zemljišč in naravnih bogastev</t>
  </si>
  <si>
    <t>Študije o izv. projektov in projektna dok.</t>
  </si>
  <si>
    <t xml:space="preserve">INVESTICIJSKI TRANSFERI </t>
  </si>
  <si>
    <t xml:space="preserve">INVESTICIJSKI TRANSFERI PRAVNIM IN FIZIČNIM OSEBAM, </t>
  </si>
  <si>
    <t>KI NISO PRORAČUNSKI UPORABNIKI</t>
  </si>
  <si>
    <t>Investicijski transferi neprofitnim organiz. in ustanovam</t>
  </si>
  <si>
    <t>Investicij.transferi javnim podjetjem</t>
  </si>
  <si>
    <t>Invest.transferi priv. podjetjem</t>
  </si>
  <si>
    <t>INVESTICIJSKI TRANSFERI PRORAČUNSKIM UPORABNIKOM</t>
  </si>
  <si>
    <t>Invest.transf. javnim zavodom</t>
  </si>
  <si>
    <t>III.PROR. PRESEŽEK ( PRIMANJKLJAJ ) (I.-II.)</t>
  </si>
  <si>
    <t>B. RAČUN FINANČNIH TERJATEV IN NALOŽB</t>
  </si>
  <si>
    <t xml:space="preserve">IV.PREJ.VRAČ.DANIH POS. IN PROD. </t>
  </si>
  <si>
    <t>KAPITALSKIH DELEŽEV (750+751)</t>
  </si>
  <si>
    <t xml:space="preserve">PREJETA VRAČILA DANIH POSOJIL </t>
  </si>
  <si>
    <t>Prejeta posojila od finančnih institucij</t>
  </si>
  <si>
    <t>Prej.vrač.od danih pos.od privat.podj. in zas.</t>
  </si>
  <si>
    <t>V.DANA POS.IN POV.KAP.DEL.(440+441)</t>
  </si>
  <si>
    <t>DANA POSOJILA</t>
  </si>
  <si>
    <t>Dana posojila posameznikom</t>
  </si>
  <si>
    <t>Dana posojila finančnim institucijam</t>
  </si>
  <si>
    <t xml:space="preserve">VI. PREJ.MINUS DANA POS.IN SPREM. </t>
  </si>
  <si>
    <t>KAPITALSKIH DELEŽEV (IV. - V.)</t>
  </si>
  <si>
    <t>C. RAČUN FINANCIRANJA</t>
  </si>
  <si>
    <t xml:space="preserve">VII.ZADOLŽEVANJE </t>
  </si>
  <si>
    <t>DOMAČE ZADOLŽEVANJE</t>
  </si>
  <si>
    <t>Najeti krediti pri drugih javnih skladih-dolg.</t>
  </si>
  <si>
    <t xml:space="preserve">  izgradnja  CERO Gajke v Spuhlji</t>
  </si>
  <si>
    <t xml:space="preserve">  izgradnja kanalizacije </t>
  </si>
  <si>
    <t xml:space="preserve">  industrijska cona </t>
  </si>
  <si>
    <t>Najeti krediti pri poslovnih bankah</t>
  </si>
  <si>
    <t xml:space="preserve">VIII.ODPLAČILA DOLGA </t>
  </si>
  <si>
    <t>ODPLAČILA DOMAČEGA DOLGA</t>
  </si>
  <si>
    <t>Odplačila kreditov javnim skladom</t>
  </si>
  <si>
    <t xml:space="preserve">IX. SPREMEMBA STANJA SREDSTEV </t>
  </si>
  <si>
    <t xml:space="preserve">NA RAČUNIH (I.+IV.+VII.-II.-V.-VIII.) </t>
  </si>
  <si>
    <t>REALIZACIJA</t>
  </si>
  <si>
    <t>2 0 0 4</t>
  </si>
  <si>
    <t>OCENA REALIZ.</t>
  </si>
  <si>
    <t>2 0 0 5</t>
  </si>
  <si>
    <t>Prihodki od udeležbe na dobičku in dividend drugih podjetij</t>
  </si>
  <si>
    <t>sred.iz cene odvoza odpad.za sanacijo stare dep.</t>
  </si>
  <si>
    <t>Prihodki od prodaje prevoznih sredstev</t>
  </si>
  <si>
    <t>Prihodki od prodaje kmetijskih zemljišč</t>
  </si>
  <si>
    <t>Vzdrževanje gozdnih cest</t>
  </si>
  <si>
    <t>Ministrstvo za okolje,..sredstva za deponijo za leto 2004</t>
  </si>
  <si>
    <t>Agencija RS za reg razvoj - sr.za deponijo</t>
  </si>
  <si>
    <t>Ministrstvo za okolje</t>
  </si>
  <si>
    <t>Povečanje kapitalskih deležev in naložb</t>
  </si>
  <si>
    <t xml:space="preserve">                    ZA LETO  2 0 0 6</t>
  </si>
  <si>
    <t>Ind.</t>
  </si>
  <si>
    <t>5=4/3</t>
  </si>
  <si>
    <t>OCENA</t>
  </si>
  <si>
    <t>2 0 0 7</t>
  </si>
  <si>
    <t>Prejeta sredstva iz državnega pror. Za Skupno občinsko upravo</t>
  </si>
  <si>
    <t>5.TRANSFERNI PRIHODKI ( 7400+7410+ 7401)</t>
  </si>
  <si>
    <t xml:space="preserve"> drugi prihodki</t>
  </si>
  <si>
    <t xml:space="preserve"> drugi prihodki - nadomestilo za omejeno rabo prostora</t>
  </si>
  <si>
    <t xml:space="preserve"> sofinanciranje Gledališča za opremo in projektno dokumentacijo</t>
  </si>
  <si>
    <t xml:space="preserve"> sredstva za obnovo vodnjaka v Mestnem vrhu</t>
  </si>
  <si>
    <t xml:space="preserve">  - Okoljska dajatev za onesnaževanje okolja zaradi odlaganja odpadkov</t>
  </si>
  <si>
    <t xml:space="preserve">   -Sofinanciranje izgradnje deponije</t>
  </si>
  <si>
    <t>Agencija RS za regionalni razvoj- prostorski akti</t>
  </si>
  <si>
    <t>Agencija RS za regionalni razvoj-prostorski izvedbeni akti</t>
  </si>
  <si>
    <t>Ministrstvo za okolje,..sredstva za depon. za leto 2005,2006</t>
  </si>
  <si>
    <t xml:space="preserve">       Prihodki iz naslova podeljenih koncesij(parkirnine, plin,..)</t>
  </si>
  <si>
    <t xml:space="preserve">       Prihodki iz naslova podeljenih koncesij za vodno pravico (DEM)</t>
  </si>
  <si>
    <t xml:space="preserve">       Drugi prihodki od premoženja</t>
  </si>
  <si>
    <t>Atletski stadion- MŠŠ</t>
  </si>
  <si>
    <t>MŠŠ-nadomestna igrišča pri Mladiki</t>
  </si>
  <si>
    <t>MŠŠ- sofinanciranje športnih projektov</t>
  </si>
  <si>
    <t>PLAN 2006</t>
  </si>
  <si>
    <t>Del. gradivo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</si>
</sst>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17">
    <font>
      <sz val="10"/>
      <name val="Arial CE"/>
      <family val="0"/>
    </font>
    <font>
      <sz val="12"/>
      <name val="Arial CE"/>
      <family val="0"/>
    </font>
    <font>
      <sz val="12"/>
      <name val="Book Antiqua"/>
      <family val="1"/>
    </font>
    <font>
      <b/>
      <sz val="20"/>
      <name val="Book Antiqua"/>
      <family val="1"/>
    </font>
    <font>
      <sz val="18"/>
      <name val="Book Antiqua"/>
      <family val="1"/>
    </font>
    <font>
      <sz val="14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b/>
      <sz val="10"/>
      <color indexed="22"/>
      <name val="Arial CE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b/>
      <sz val="10"/>
      <name val="Arial CE"/>
      <family val="0"/>
    </font>
    <font>
      <b/>
      <sz val="10"/>
      <name val="Century Gothic"/>
      <family val="2"/>
    </font>
    <font>
      <b/>
      <sz val="10"/>
      <name val="Arial"/>
      <family val="2"/>
    </font>
    <font>
      <b/>
      <sz val="14"/>
      <name val="Arial CE"/>
      <family val="2"/>
    </font>
    <font>
      <b/>
      <sz val="10"/>
      <color indexed="8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4" fontId="0" fillId="0" borderId="3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6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164" fontId="8" fillId="2" borderId="1" xfId="0" applyNumberFormat="1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6" fillId="2" borderId="2" xfId="0" applyFont="1" applyFill="1" applyBorder="1" applyAlignment="1">
      <alignment horizontal="centerContinuous"/>
    </xf>
    <xf numFmtId="0" fontId="6" fillId="2" borderId="3" xfId="0" applyFont="1" applyFill="1" applyBorder="1" applyAlignment="1">
      <alignment horizontal="centerContinuous"/>
    </xf>
    <xf numFmtId="0" fontId="9" fillId="2" borderId="1" xfId="0" applyFont="1" applyFill="1" applyBorder="1" applyAlignment="1">
      <alignment/>
    </xf>
    <xf numFmtId="164" fontId="10" fillId="2" borderId="1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0" fillId="2" borderId="2" xfId="0" applyFont="1" applyFill="1" applyBorder="1" applyAlignment="1">
      <alignment horizontal="centerContinuous"/>
    </xf>
    <xf numFmtId="0" fontId="9" fillId="2" borderId="3" xfId="0" applyFont="1" applyFill="1" applyBorder="1" applyAlignment="1">
      <alignment horizontal="centerContinuous"/>
    </xf>
    <xf numFmtId="3" fontId="11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/>
    </xf>
    <xf numFmtId="3" fontId="11" fillId="2" borderId="1" xfId="0" applyNumberFormat="1" applyFont="1" applyFill="1" applyBorder="1" applyAlignment="1">
      <alignment/>
    </xf>
    <xf numFmtId="3" fontId="11" fillId="2" borderId="2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0" fontId="11" fillId="0" borderId="1" xfId="0" applyFont="1" applyBorder="1" applyAlignment="1">
      <alignment/>
    </xf>
    <xf numFmtId="3" fontId="11" fillId="3" borderId="1" xfId="0" applyNumberFormat="1" applyFont="1" applyFill="1" applyBorder="1" applyAlignment="1">
      <alignment/>
    </xf>
    <xf numFmtId="3" fontId="11" fillId="3" borderId="2" xfId="0" applyNumberFormat="1" applyFont="1" applyFill="1" applyBorder="1" applyAlignment="1">
      <alignment/>
    </xf>
    <xf numFmtId="0" fontId="11" fillId="0" borderId="1" xfId="0" applyFont="1" applyBorder="1" applyAlignment="1">
      <alignment horizontal="left"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3" fontId="0" fillId="0" borderId="2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Continuous"/>
    </xf>
    <xf numFmtId="0" fontId="0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4" fillId="2" borderId="1" xfId="0" applyFont="1" applyFill="1" applyBorder="1" applyAlignment="1">
      <alignment/>
    </xf>
    <xf numFmtId="3" fontId="15" fillId="2" borderId="1" xfId="0" applyNumberFormat="1" applyFont="1" applyFill="1" applyBorder="1" applyAlignment="1">
      <alignment/>
    </xf>
    <xf numFmtId="3" fontId="9" fillId="2" borderId="1" xfId="0" applyNumberFormat="1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/>
    </xf>
    <xf numFmtId="164" fontId="11" fillId="0" borderId="1" xfId="0" applyNumberFormat="1" applyFont="1" applyBorder="1" applyAlignment="1">
      <alignment/>
    </xf>
    <xf numFmtId="164" fontId="0" fillId="2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4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5"/>
  <sheetViews>
    <sheetView tabSelected="1" workbookViewId="0" topLeftCell="B1">
      <selection activeCell="F10" sqref="F10"/>
    </sheetView>
  </sheetViews>
  <sheetFormatPr defaultColWidth="9.00390625" defaultRowHeight="12.75"/>
  <cols>
    <col min="2" max="2" width="8.375" style="0" customWidth="1"/>
    <col min="3" max="3" width="50.375" style="0" customWidth="1"/>
    <col min="4" max="4" width="17.25390625" style="0" customWidth="1"/>
    <col min="5" max="5" width="17.625" style="0" customWidth="1"/>
    <col min="6" max="6" width="14.75390625" style="0" customWidth="1"/>
    <col min="8" max="8" width="15.875" style="0" customWidth="1"/>
  </cols>
  <sheetData>
    <row r="1" spans="1:8" ht="15">
      <c r="A1" s="1"/>
      <c r="B1" s="2"/>
      <c r="C1" s="3"/>
      <c r="D1" s="4"/>
      <c r="E1" s="5"/>
      <c r="F1" s="5"/>
      <c r="G1" s="47"/>
      <c r="H1" s="47"/>
    </row>
    <row r="2" spans="1:8" ht="26.25">
      <c r="A2" s="6"/>
      <c r="B2" s="7" t="s">
        <v>0</v>
      </c>
      <c r="C2" s="8"/>
      <c r="D2" s="9"/>
      <c r="E2" s="5"/>
      <c r="F2" s="5"/>
      <c r="G2" s="47"/>
      <c r="H2" s="47"/>
    </row>
    <row r="3" spans="1:8" ht="26.25">
      <c r="A3" s="6"/>
      <c r="B3" s="7" t="s">
        <v>188</v>
      </c>
      <c r="C3" s="8"/>
      <c r="D3" s="9"/>
      <c r="E3" s="5"/>
      <c r="F3" s="5"/>
      <c r="G3" s="47"/>
      <c r="H3" s="47"/>
    </row>
    <row r="4" spans="1:8" ht="23.25">
      <c r="A4" s="6"/>
      <c r="B4" s="10"/>
      <c r="C4" s="10"/>
      <c r="D4" s="11"/>
      <c r="E4" s="12"/>
      <c r="F4" s="5"/>
      <c r="G4" s="47"/>
      <c r="H4" s="47"/>
    </row>
    <row r="5" spans="1:8" ht="23.25">
      <c r="A5" s="13"/>
      <c r="B5" s="14"/>
      <c r="C5" s="15" t="s">
        <v>1</v>
      </c>
      <c r="D5" s="4"/>
      <c r="E5" s="12"/>
      <c r="F5" s="5"/>
      <c r="G5" s="47"/>
      <c r="H5" s="47"/>
    </row>
    <row r="6" spans="1:8" ht="18.75">
      <c r="A6" s="16"/>
      <c r="B6" s="17" t="s">
        <v>2</v>
      </c>
      <c r="C6" s="16"/>
      <c r="D6" s="18" t="s">
        <v>3</v>
      </c>
      <c r="E6" s="19"/>
      <c r="F6" s="20"/>
      <c r="G6" s="64"/>
      <c r="H6" s="64"/>
    </row>
    <row r="7" spans="1:8" ht="16.5">
      <c r="A7" s="16"/>
      <c r="B7" s="21"/>
      <c r="C7" s="22"/>
      <c r="D7" s="23"/>
      <c r="E7" s="23"/>
      <c r="F7" s="20"/>
      <c r="G7" s="64"/>
      <c r="H7" s="23" t="s">
        <v>4</v>
      </c>
    </row>
    <row r="8" spans="1:8" ht="16.5">
      <c r="A8" s="23"/>
      <c r="B8" s="21"/>
      <c r="C8" s="22"/>
      <c r="D8" s="24" t="s">
        <v>175</v>
      </c>
      <c r="E8" s="25" t="s">
        <v>177</v>
      </c>
      <c r="F8" s="26" t="s">
        <v>210</v>
      </c>
      <c r="G8" s="30" t="s">
        <v>189</v>
      </c>
      <c r="H8" s="30" t="s">
        <v>191</v>
      </c>
    </row>
    <row r="9" spans="1:8" ht="16.5">
      <c r="A9" s="27"/>
      <c r="B9" s="28"/>
      <c r="C9" s="29"/>
      <c r="D9" s="30" t="s">
        <v>176</v>
      </c>
      <c r="E9" s="25" t="s">
        <v>178</v>
      </c>
      <c r="F9" s="26" t="s">
        <v>211</v>
      </c>
      <c r="G9" s="64"/>
      <c r="H9" s="30" t="s">
        <v>192</v>
      </c>
    </row>
    <row r="10" spans="1:8" ht="16.5">
      <c r="A10" s="27"/>
      <c r="B10" s="28">
        <v>1</v>
      </c>
      <c r="C10" s="29"/>
      <c r="D10" s="30">
        <v>2</v>
      </c>
      <c r="E10" s="25">
        <v>3</v>
      </c>
      <c r="F10" s="26">
        <v>4</v>
      </c>
      <c r="G10" s="67" t="s">
        <v>190</v>
      </c>
      <c r="H10" s="67">
        <v>6</v>
      </c>
    </row>
    <row r="11" spans="1:8" ht="16.5">
      <c r="A11" s="27"/>
      <c r="B11" s="28"/>
      <c r="C11" s="29"/>
      <c r="D11" s="30"/>
      <c r="E11" s="19"/>
      <c r="F11" s="20"/>
      <c r="G11" s="64"/>
      <c r="H11" s="64"/>
    </row>
    <row r="12" spans="1:8" ht="12.75">
      <c r="A12" s="31"/>
      <c r="B12" s="31" t="s">
        <v>5</v>
      </c>
      <c r="C12" s="31"/>
      <c r="D12" s="32">
        <f>SUM(D14+D43+D87+D96+D101)</f>
        <v>3886570989</v>
      </c>
      <c r="E12" s="33">
        <f>SUM(E14+E43+E87+E96+E101)</f>
        <v>4495703777</v>
      </c>
      <c r="F12" s="33">
        <f>SUM(F14+F43+F87+F96+F101)</f>
        <v>4508180177</v>
      </c>
      <c r="G12" s="68">
        <f>F12/E12*100</f>
        <v>100.27751828454154</v>
      </c>
      <c r="H12" s="32">
        <f>SUM(H14+H43+H87+H96+H101)</f>
        <v>4905511097.8</v>
      </c>
    </row>
    <row r="13" spans="1:8" ht="12.75">
      <c r="A13" s="34"/>
      <c r="B13" s="35" t="s">
        <v>6</v>
      </c>
      <c r="C13" s="34"/>
      <c r="D13" s="36">
        <f>+D14+D43</f>
        <v>3022741694</v>
      </c>
      <c r="E13" s="37">
        <f>+E14+E43</f>
        <v>3107122363</v>
      </c>
      <c r="F13" s="37">
        <f>+F14+F43</f>
        <v>3317054004</v>
      </c>
      <c r="G13" s="69">
        <f>F13/E13*100</f>
        <v>106.75646519428692</v>
      </c>
      <c r="H13" s="36">
        <f>+H14+H43</f>
        <v>3183367788.8</v>
      </c>
    </row>
    <row r="14" spans="1:8" ht="12.75">
      <c r="A14" s="38">
        <v>70</v>
      </c>
      <c r="B14" s="35" t="s">
        <v>7</v>
      </c>
      <c r="C14" s="34"/>
      <c r="D14" s="39">
        <f>SUM(D15+D18+D28)</f>
        <v>2101193638</v>
      </c>
      <c r="E14" s="40">
        <f>SUM(E15+E18+E28)</f>
        <v>2130733520</v>
      </c>
      <c r="F14" s="40">
        <f>SUM(F15+F18+F28)</f>
        <v>2166143950</v>
      </c>
      <c r="G14" s="69">
        <f>F14/E14*100</f>
        <v>101.66188918828291</v>
      </c>
      <c r="H14" s="39">
        <f>SUM(H15+H18+H28)</f>
        <v>2216087316.8</v>
      </c>
    </row>
    <row r="15" spans="1:8" ht="12.75">
      <c r="A15" s="38">
        <v>700</v>
      </c>
      <c r="B15" s="35" t="s">
        <v>8</v>
      </c>
      <c r="C15" s="35"/>
      <c r="D15" s="39">
        <f>D16</f>
        <v>1554463434</v>
      </c>
      <c r="E15" s="40">
        <f>E16</f>
        <v>1576295520</v>
      </c>
      <c r="F15" s="40">
        <f>F16</f>
        <v>1612564000</v>
      </c>
      <c r="G15" s="69">
        <f>F15/E15*100</f>
        <v>102.30086805042751</v>
      </c>
      <c r="H15" s="39">
        <f>H16</f>
        <v>1651265536</v>
      </c>
    </row>
    <row r="16" spans="1:8" ht="12.75">
      <c r="A16" s="41">
        <v>7000</v>
      </c>
      <c r="B16" s="34" t="s">
        <v>9</v>
      </c>
      <c r="C16" s="34"/>
      <c r="D16" s="42">
        <v>1554463434</v>
      </c>
      <c r="E16" s="43">
        <v>1576295520</v>
      </c>
      <c r="F16" s="47">
        <v>1612564000</v>
      </c>
      <c r="G16" s="4">
        <f>F16/E16*100</f>
        <v>102.30086805042751</v>
      </c>
      <c r="H16" s="47">
        <f>F16*1.024</f>
        <v>1651265536</v>
      </c>
    </row>
    <row r="17" spans="1:8" ht="12.75">
      <c r="A17" s="34"/>
      <c r="B17" s="44"/>
      <c r="C17" s="45"/>
      <c r="D17" s="42"/>
      <c r="E17" s="12"/>
      <c r="F17" s="47"/>
      <c r="G17" s="4"/>
      <c r="H17" s="47"/>
    </row>
    <row r="18" spans="1:8" ht="12.75">
      <c r="A18" s="38">
        <v>703</v>
      </c>
      <c r="B18" s="35" t="s">
        <v>10</v>
      </c>
      <c r="C18" s="35"/>
      <c r="D18" s="39">
        <f>SUM(D19+D25+D26)</f>
        <v>407880751</v>
      </c>
      <c r="E18" s="40">
        <f>SUM(E19+E25+E26)</f>
        <v>427503000</v>
      </c>
      <c r="F18" s="40">
        <f>SUM(F19+F25+F26)</f>
        <v>441591950</v>
      </c>
      <c r="G18" s="69">
        <f aca="true" t="shared" si="0" ref="G18:G80">F18/E18*100</f>
        <v>103.2956376914314</v>
      </c>
      <c r="H18" s="39">
        <f>SUM(H19+H25+H26)</f>
        <v>451806780.8</v>
      </c>
    </row>
    <row r="19" spans="1:8" ht="12.75">
      <c r="A19" s="41">
        <v>7030</v>
      </c>
      <c r="B19" s="34" t="s">
        <v>11</v>
      </c>
      <c r="C19" s="34"/>
      <c r="D19" s="42">
        <f>SUM(D20:D24)</f>
        <v>333075405</v>
      </c>
      <c r="E19" s="46">
        <f>SUM(E20:E24)</f>
        <v>327764000</v>
      </c>
      <c r="F19" s="46">
        <f>SUM(F20:F24)</f>
        <v>341852950</v>
      </c>
      <c r="G19" s="4">
        <f t="shared" si="0"/>
        <v>104.29850441171087</v>
      </c>
      <c r="H19" s="42">
        <f>SUM(H20:H24)</f>
        <v>350006780.8</v>
      </c>
    </row>
    <row r="20" spans="1:8" ht="12.75">
      <c r="A20" s="41"/>
      <c r="B20" s="34" t="s">
        <v>12</v>
      </c>
      <c r="C20" s="34"/>
      <c r="D20" s="42">
        <v>1365495</v>
      </c>
      <c r="E20" s="46">
        <v>2605000</v>
      </c>
      <c r="F20" s="46">
        <v>2605000</v>
      </c>
      <c r="G20" s="4">
        <f t="shared" si="0"/>
        <v>100</v>
      </c>
      <c r="H20" s="47">
        <v>2650000</v>
      </c>
    </row>
    <row r="21" spans="1:8" ht="12.75">
      <c r="A21" s="41"/>
      <c r="B21" s="34" t="s">
        <v>13</v>
      </c>
      <c r="C21" s="34"/>
      <c r="D21" s="42">
        <v>246474</v>
      </c>
      <c r="E21" s="46">
        <v>380000</v>
      </c>
      <c r="F21" s="46">
        <v>380000</v>
      </c>
      <c r="G21" s="4">
        <f t="shared" si="0"/>
        <v>100</v>
      </c>
      <c r="H21" s="47">
        <v>380000</v>
      </c>
    </row>
    <row r="22" spans="1:8" ht="12.75">
      <c r="A22" s="41"/>
      <c r="B22" s="34" t="s">
        <v>14</v>
      </c>
      <c r="C22" s="34"/>
      <c r="D22" s="42">
        <v>206418044</v>
      </c>
      <c r="E22" s="46">
        <v>191000000</v>
      </c>
      <c r="F22" s="46">
        <v>200550000</v>
      </c>
      <c r="G22" s="4">
        <f t="shared" si="0"/>
        <v>105</v>
      </c>
      <c r="H22" s="47">
        <f>F22*1.024</f>
        <v>205363200</v>
      </c>
    </row>
    <row r="23" spans="1:8" ht="12.75">
      <c r="A23" s="41"/>
      <c r="B23" s="34" t="s">
        <v>15</v>
      </c>
      <c r="C23" s="34"/>
      <c r="D23" s="42">
        <v>121514880</v>
      </c>
      <c r="E23" s="46">
        <v>130779000</v>
      </c>
      <c r="F23" s="46">
        <v>137317950</v>
      </c>
      <c r="G23" s="4">
        <f t="shared" si="0"/>
        <v>105</v>
      </c>
      <c r="H23" s="47">
        <f>F23*1.024</f>
        <v>140613580.8</v>
      </c>
    </row>
    <row r="24" spans="1:8" ht="12.75">
      <c r="A24" s="41"/>
      <c r="B24" s="34" t="s">
        <v>16</v>
      </c>
      <c r="C24" s="34"/>
      <c r="D24" s="42">
        <v>3530512</v>
      </c>
      <c r="E24" s="46">
        <v>3000000</v>
      </c>
      <c r="F24" s="46">
        <v>1000000</v>
      </c>
      <c r="G24" s="4">
        <f t="shared" si="0"/>
        <v>33.33333333333333</v>
      </c>
      <c r="H24" s="47">
        <v>1000000</v>
      </c>
    </row>
    <row r="25" spans="1:8" ht="12.75">
      <c r="A25" s="41">
        <v>7032</v>
      </c>
      <c r="B25" s="34" t="s">
        <v>17</v>
      </c>
      <c r="C25" s="34"/>
      <c r="D25" s="42">
        <v>5256950</v>
      </c>
      <c r="E25" s="46">
        <v>4739000</v>
      </c>
      <c r="F25" s="46">
        <v>4739000</v>
      </c>
      <c r="G25" s="4">
        <f t="shared" si="0"/>
        <v>100</v>
      </c>
      <c r="H25" s="47">
        <v>4800000</v>
      </c>
    </row>
    <row r="26" spans="1:8" ht="12.75">
      <c r="A26" s="41">
        <v>7033</v>
      </c>
      <c r="B26" s="34" t="s">
        <v>18</v>
      </c>
      <c r="C26" s="34"/>
      <c r="D26" s="42">
        <v>69548396</v>
      </c>
      <c r="E26" s="43">
        <v>95000000</v>
      </c>
      <c r="F26" s="43">
        <v>95000000</v>
      </c>
      <c r="G26" s="4">
        <f t="shared" si="0"/>
        <v>100</v>
      </c>
      <c r="H26" s="47">
        <v>97000000</v>
      </c>
    </row>
    <row r="27" spans="1:8" ht="12.75">
      <c r="A27" s="41"/>
      <c r="B27" s="44"/>
      <c r="C27" s="45"/>
      <c r="D27" s="42"/>
      <c r="E27" s="12"/>
      <c r="F27" s="47"/>
      <c r="G27" s="4"/>
      <c r="H27" s="47"/>
    </row>
    <row r="28" spans="1:8" ht="12.75">
      <c r="A28" s="38">
        <v>704</v>
      </c>
      <c r="B28" s="35" t="s">
        <v>19</v>
      </c>
      <c r="C28" s="35"/>
      <c r="D28" s="39">
        <f>SUM(D29+D32)</f>
        <v>138849453</v>
      </c>
      <c r="E28" s="40">
        <f>SUM(E29+E32)</f>
        <v>126935000</v>
      </c>
      <c r="F28" s="40">
        <f>SUM(F29+F32)</f>
        <v>111988000</v>
      </c>
      <c r="G28" s="69">
        <f t="shared" si="0"/>
        <v>88.22468192381928</v>
      </c>
      <c r="H28" s="39">
        <f>SUM(H29+H32)</f>
        <v>113015000</v>
      </c>
    </row>
    <row r="29" spans="1:8" ht="12.75">
      <c r="A29" s="41">
        <v>7044</v>
      </c>
      <c r="B29" s="34" t="s">
        <v>20</v>
      </c>
      <c r="C29" s="34"/>
      <c r="D29" s="42">
        <f>SUM(D30:D31)</f>
        <v>9023223</v>
      </c>
      <c r="E29" s="46">
        <f>SUM(E30:E31)</f>
        <v>9373000</v>
      </c>
      <c r="F29" s="46">
        <f>SUM(F30:F31)</f>
        <v>4473000</v>
      </c>
      <c r="G29" s="4">
        <f t="shared" si="0"/>
        <v>47.722180731889466</v>
      </c>
      <c r="H29" s="42">
        <f>SUM(H30:H31)</f>
        <v>5000000</v>
      </c>
    </row>
    <row r="30" spans="1:8" ht="12.75">
      <c r="A30" s="41"/>
      <c r="B30" s="34" t="s">
        <v>21</v>
      </c>
      <c r="C30" s="34"/>
      <c r="D30" s="42">
        <v>4223223</v>
      </c>
      <c r="E30" s="46">
        <v>8473000</v>
      </c>
      <c r="F30" s="47">
        <v>4473000</v>
      </c>
      <c r="G30" s="4">
        <f t="shared" si="0"/>
        <v>52.79121916676501</v>
      </c>
      <c r="H30" s="47">
        <v>5000000</v>
      </c>
    </row>
    <row r="31" spans="1:8" ht="12.75">
      <c r="A31" s="41"/>
      <c r="B31" s="34" t="s">
        <v>22</v>
      </c>
      <c r="C31" s="34"/>
      <c r="D31" s="42">
        <v>4800000</v>
      </c>
      <c r="E31" s="43">
        <v>900000</v>
      </c>
      <c r="F31" s="47">
        <v>0</v>
      </c>
      <c r="G31" s="4">
        <f t="shared" si="0"/>
        <v>0</v>
      </c>
      <c r="H31" s="47">
        <v>0</v>
      </c>
    </row>
    <row r="32" spans="1:8" ht="12.75">
      <c r="A32" s="41">
        <v>7047</v>
      </c>
      <c r="B32" s="34" t="s">
        <v>23</v>
      </c>
      <c r="C32" s="34"/>
      <c r="D32" s="42">
        <f>SUM(D33:D41)</f>
        <v>129826230</v>
      </c>
      <c r="E32" s="46">
        <f>SUM(E33:E41)</f>
        <v>117562000</v>
      </c>
      <c r="F32" s="46">
        <f>SUM(F33:F41)</f>
        <v>107515000</v>
      </c>
      <c r="G32" s="4">
        <f t="shared" si="0"/>
        <v>91.45387114884062</v>
      </c>
      <c r="H32" s="42">
        <f>SUM(H33:H41)</f>
        <v>108015000</v>
      </c>
    </row>
    <row r="33" spans="1:8" ht="12.75">
      <c r="A33" s="41"/>
      <c r="B33" s="34" t="s">
        <v>24</v>
      </c>
      <c r="C33" s="34"/>
      <c r="D33" s="47">
        <v>63978263</v>
      </c>
      <c r="E33" s="43">
        <v>75000000</v>
      </c>
      <c r="F33" s="47">
        <v>65000000</v>
      </c>
      <c r="G33" s="4">
        <f t="shared" si="0"/>
        <v>86.66666666666667</v>
      </c>
      <c r="H33" s="47">
        <v>65000000</v>
      </c>
    </row>
    <row r="34" spans="1:8" ht="12.75">
      <c r="A34" s="41"/>
      <c r="B34" s="34" t="s">
        <v>25</v>
      </c>
      <c r="C34" s="34"/>
      <c r="D34" s="42">
        <v>7897912</v>
      </c>
      <c r="E34" s="46">
        <v>10500000</v>
      </c>
      <c r="F34" s="46">
        <v>10500000</v>
      </c>
      <c r="G34" s="4">
        <f t="shared" si="0"/>
        <v>100</v>
      </c>
      <c r="H34" s="47">
        <v>11000000</v>
      </c>
    </row>
    <row r="35" spans="1:8" ht="12.75">
      <c r="A35" s="41"/>
      <c r="B35" s="34" t="s">
        <v>26</v>
      </c>
      <c r="C35" s="34"/>
      <c r="D35" s="48">
        <v>7169992</v>
      </c>
      <c r="E35" s="49">
        <v>7500000</v>
      </c>
      <c r="F35" s="49">
        <v>7500000</v>
      </c>
      <c r="G35" s="4">
        <f t="shared" si="0"/>
        <v>100</v>
      </c>
      <c r="H35" s="47">
        <v>7500000</v>
      </c>
    </row>
    <row r="36" spans="1:8" ht="12.75">
      <c r="A36" s="41"/>
      <c r="B36" s="34" t="s">
        <v>27</v>
      </c>
      <c r="C36" s="34"/>
      <c r="D36" s="48">
        <v>3162890</v>
      </c>
      <c r="E36" s="49">
        <v>2600000</v>
      </c>
      <c r="F36" s="49">
        <v>2600000</v>
      </c>
      <c r="G36" s="4">
        <f t="shared" si="0"/>
        <v>100</v>
      </c>
      <c r="H36" s="47">
        <v>2600000</v>
      </c>
    </row>
    <row r="37" spans="1:8" ht="12.75">
      <c r="A37" s="41"/>
      <c r="B37" s="34" t="s">
        <v>28</v>
      </c>
      <c r="C37" s="34"/>
      <c r="D37" s="48">
        <v>183008</v>
      </c>
      <c r="E37" s="49">
        <v>205000</v>
      </c>
      <c r="F37" s="49">
        <v>205000</v>
      </c>
      <c r="G37" s="4">
        <f t="shared" si="0"/>
        <v>100</v>
      </c>
      <c r="H37" s="47">
        <v>205000</v>
      </c>
    </row>
    <row r="38" spans="1:8" ht="12.75">
      <c r="A38" s="41"/>
      <c r="B38" s="34" t="s">
        <v>29</v>
      </c>
      <c r="C38" s="34"/>
      <c r="D38" s="42">
        <v>10358828</v>
      </c>
      <c r="E38" s="12">
        <v>0</v>
      </c>
      <c r="F38" s="47">
        <v>0</v>
      </c>
      <c r="G38" s="4"/>
      <c r="H38" s="47">
        <v>0</v>
      </c>
    </row>
    <row r="39" spans="1:8" ht="12.75">
      <c r="A39" s="41"/>
      <c r="B39" s="50" t="s">
        <v>30</v>
      </c>
      <c r="C39" s="51"/>
      <c r="D39" s="42">
        <v>140176</v>
      </c>
      <c r="E39" s="43">
        <v>157000</v>
      </c>
      <c r="F39" s="47">
        <v>110000</v>
      </c>
      <c r="G39" s="4">
        <f t="shared" si="0"/>
        <v>70.06369426751591</v>
      </c>
      <c r="H39" s="47">
        <v>110000</v>
      </c>
    </row>
    <row r="40" spans="1:8" ht="12.75">
      <c r="A40" s="41"/>
      <c r="B40" s="52" t="s">
        <v>31</v>
      </c>
      <c r="C40" s="45"/>
      <c r="D40" s="42">
        <v>36935161</v>
      </c>
      <c r="E40" s="43">
        <v>21600000</v>
      </c>
      <c r="F40" s="47">
        <v>21600000</v>
      </c>
      <c r="G40" s="4">
        <f t="shared" si="0"/>
        <v>100</v>
      </c>
      <c r="H40" s="47">
        <v>21600000</v>
      </c>
    </row>
    <row r="41" spans="1:8" ht="12.75">
      <c r="A41" s="41"/>
      <c r="B41" s="52"/>
      <c r="C41" s="45"/>
      <c r="D41" s="42"/>
      <c r="E41" s="12"/>
      <c r="F41" s="47"/>
      <c r="G41" s="4"/>
      <c r="H41" s="47"/>
    </row>
    <row r="42" spans="1:8" ht="12.75">
      <c r="A42" s="41"/>
      <c r="B42" s="44"/>
      <c r="C42" s="45"/>
      <c r="D42" s="42"/>
      <c r="E42" s="12"/>
      <c r="F42" s="47"/>
      <c r="G42" s="4"/>
      <c r="H42" s="47"/>
    </row>
    <row r="43" spans="1:8" ht="12.75">
      <c r="A43" s="38">
        <v>71</v>
      </c>
      <c r="B43" s="35" t="s">
        <v>32</v>
      </c>
      <c r="C43" s="34"/>
      <c r="D43" s="39">
        <f>SUM(D44+D62+D65+D69+D72)</f>
        <v>921548056</v>
      </c>
      <c r="E43" s="40">
        <f>SUM(E44+E62+E65+E69+E72)</f>
        <v>976388843</v>
      </c>
      <c r="F43" s="40">
        <f>SUM(F44+F62+F65+F69+F72)</f>
        <v>1150910054</v>
      </c>
      <c r="G43" s="69">
        <f t="shared" si="0"/>
        <v>117.87415047306106</v>
      </c>
      <c r="H43" s="39">
        <f>SUM(H44+H62+H65+H69+H72)</f>
        <v>967280472</v>
      </c>
    </row>
    <row r="44" spans="1:8" ht="12.75">
      <c r="A44" s="38">
        <v>710</v>
      </c>
      <c r="B44" s="35" t="s">
        <v>33</v>
      </c>
      <c r="C44" s="35"/>
      <c r="D44" s="39">
        <f>SUM(D45+D46+D47+D51)</f>
        <v>547127392</v>
      </c>
      <c r="E44" s="40">
        <f>SUM(E45+E47+E51)</f>
        <v>584683683</v>
      </c>
      <c r="F44" s="40">
        <f>SUM(F45+F47+F51)</f>
        <v>590218472</v>
      </c>
      <c r="G44" s="69">
        <f t="shared" si="0"/>
        <v>100.94662963255638</v>
      </c>
      <c r="H44" s="39">
        <f>SUM(H45+H47+H51)</f>
        <v>594543472</v>
      </c>
    </row>
    <row r="45" spans="1:8" ht="12.75">
      <c r="A45" s="41">
        <v>7100</v>
      </c>
      <c r="B45" s="34" t="s">
        <v>34</v>
      </c>
      <c r="C45" s="34"/>
      <c r="D45" s="42">
        <v>12407620</v>
      </c>
      <c r="E45" s="43">
        <v>12887664</v>
      </c>
      <c r="F45" s="47">
        <v>15000000</v>
      </c>
      <c r="G45" s="4">
        <f t="shared" si="0"/>
        <v>116.3903714435758</v>
      </c>
      <c r="H45" s="47">
        <v>15000000</v>
      </c>
    </row>
    <row r="46" spans="1:8" ht="12.75">
      <c r="A46" s="41">
        <v>7101</v>
      </c>
      <c r="B46" s="34" t="s">
        <v>179</v>
      </c>
      <c r="C46" s="34"/>
      <c r="D46" s="42">
        <v>87404</v>
      </c>
      <c r="E46" s="43"/>
      <c r="F46" s="47"/>
      <c r="G46" s="4"/>
      <c r="H46" s="47"/>
    </row>
    <row r="47" spans="1:8" ht="12.75">
      <c r="A47" s="41">
        <v>7102</v>
      </c>
      <c r="B47" s="34" t="s">
        <v>35</v>
      </c>
      <c r="C47" s="34"/>
      <c r="D47" s="42">
        <f>SUM(D48:D50)</f>
        <v>22404472</v>
      </c>
      <c r="E47" s="46">
        <f>SUM(E48:E50)</f>
        <v>16100000</v>
      </c>
      <c r="F47" s="46">
        <f>SUM(F48:F50)</f>
        <v>16100000</v>
      </c>
      <c r="G47" s="4">
        <f t="shared" si="0"/>
        <v>100</v>
      </c>
      <c r="H47" s="42">
        <f>SUM(H48:H50)</f>
        <v>16100000</v>
      </c>
    </row>
    <row r="48" spans="1:8" ht="12.75">
      <c r="A48" s="41"/>
      <c r="B48" s="34" t="s">
        <v>36</v>
      </c>
      <c r="C48" s="34"/>
      <c r="D48" s="42">
        <v>2046884</v>
      </c>
      <c r="E48" s="43">
        <v>2800000</v>
      </c>
      <c r="F48" s="43">
        <v>2800000</v>
      </c>
      <c r="G48" s="4">
        <f t="shared" si="0"/>
        <v>100</v>
      </c>
      <c r="H48" s="47">
        <v>2800000</v>
      </c>
    </row>
    <row r="49" spans="1:8" ht="12.75">
      <c r="A49" s="41"/>
      <c r="B49" s="34" t="s">
        <v>37</v>
      </c>
      <c r="C49" s="34"/>
      <c r="D49" s="42">
        <v>13266729</v>
      </c>
      <c r="E49" s="43">
        <v>6000000</v>
      </c>
      <c r="F49" s="43">
        <v>6000000</v>
      </c>
      <c r="G49" s="4">
        <f t="shared" si="0"/>
        <v>100</v>
      </c>
      <c r="H49" s="47">
        <v>6000000</v>
      </c>
    </row>
    <row r="50" spans="1:8" ht="12.75">
      <c r="A50" s="41"/>
      <c r="B50" s="34" t="s">
        <v>38</v>
      </c>
      <c r="C50" s="34"/>
      <c r="D50" s="42">
        <v>7090859</v>
      </c>
      <c r="E50" s="43">
        <v>7300000</v>
      </c>
      <c r="F50" s="43">
        <v>7300000</v>
      </c>
      <c r="G50" s="4">
        <f t="shared" si="0"/>
        <v>100</v>
      </c>
      <c r="H50" s="47">
        <v>7300000</v>
      </c>
    </row>
    <row r="51" spans="1:8" ht="12.75">
      <c r="A51" s="41">
        <v>7103</v>
      </c>
      <c r="B51" s="34" t="s">
        <v>39</v>
      </c>
      <c r="C51" s="34"/>
      <c r="D51" s="42">
        <f>SUM(D52:D60)</f>
        <v>512227896</v>
      </c>
      <c r="E51" s="46">
        <f>SUM(E52:E60)</f>
        <v>555696019</v>
      </c>
      <c r="F51" s="46">
        <f>SUM(F52:F60)</f>
        <v>559118472</v>
      </c>
      <c r="G51" s="4">
        <f t="shared" si="0"/>
        <v>100.61588582300065</v>
      </c>
      <c r="H51" s="42">
        <f>SUM(H52:H60)</f>
        <v>563443472</v>
      </c>
    </row>
    <row r="52" spans="1:8" ht="12.75">
      <c r="A52" s="41"/>
      <c r="B52" s="34" t="s">
        <v>40</v>
      </c>
      <c r="C52" s="34"/>
      <c r="D52" s="42">
        <v>6500</v>
      </c>
      <c r="E52" s="43">
        <v>91373</v>
      </c>
      <c r="F52" s="47">
        <v>0</v>
      </c>
      <c r="G52" s="4">
        <f t="shared" si="0"/>
        <v>0</v>
      </c>
      <c r="H52" s="47">
        <v>0</v>
      </c>
    </row>
    <row r="53" spans="1:8" ht="12.75">
      <c r="A53" s="41"/>
      <c r="B53" s="34" t="s">
        <v>41</v>
      </c>
      <c r="C53" s="34"/>
      <c r="D53" s="47">
        <v>169013381</v>
      </c>
      <c r="E53" s="43">
        <v>168000000</v>
      </c>
      <c r="F53" s="47">
        <v>171864000</v>
      </c>
      <c r="G53" s="4">
        <f t="shared" si="0"/>
        <v>102.3</v>
      </c>
      <c r="H53" s="47">
        <v>175989000</v>
      </c>
    </row>
    <row r="54" spans="1:8" ht="12.75">
      <c r="A54" s="41"/>
      <c r="B54" s="34" t="s">
        <v>42</v>
      </c>
      <c r="C54" s="34"/>
      <c r="D54" s="42">
        <v>149953224</v>
      </c>
      <c r="E54" s="43">
        <v>200371000</v>
      </c>
      <c r="F54" s="47">
        <v>200500000</v>
      </c>
      <c r="G54" s="4">
        <f t="shared" si="0"/>
        <v>100.06438057403517</v>
      </c>
      <c r="H54" s="47">
        <v>200500000</v>
      </c>
    </row>
    <row r="55" spans="1:8" ht="12.75">
      <c r="A55" s="41"/>
      <c r="B55" s="34" t="s">
        <v>43</v>
      </c>
      <c r="C55" s="34"/>
      <c r="D55" s="42">
        <v>4193648</v>
      </c>
      <c r="E55" s="43">
        <v>1100000</v>
      </c>
      <c r="F55" s="47">
        <v>0</v>
      </c>
      <c r="G55" s="4">
        <f t="shared" si="0"/>
        <v>0</v>
      </c>
      <c r="H55" s="47">
        <v>0</v>
      </c>
    </row>
    <row r="56" spans="1:8" ht="12.75">
      <c r="A56" s="41"/>
      <c r="B56" s="34" t="s">
        <v>204</v>
      </c>
      <c r="C56" s="34"/>
      <c r="D56" s="42">
        <v>11430864</v>
      </c>
      <c r="E56" s="43">
        <v>13000000</v>
      </c>
      <c r="F56" s="43">
        <v>13000000</v>
      </c>
      <c r="G56" s="4">
        <f t="shared" si="0"/>
        <v>100</v>
      </c>
      <c r="H56" s="47">
        <v>13000000</v>
      </c>
    </row>
    <row r="57" spans="1:8" ht="12.75">
      <c r="A57" s="41"/>
      <c r="B57" s="50" t="s">
        <v>44</v>
      </c>
      <c r="C57" s="51"/>
      <c r="D57" s="42">
        <v>5873906</v>
      </c>
      <c r="E57" s="43">
        <v>152700</v>
      </c>
      <c r="F57" s="47">
        <v>0</v>
      </c>
      <c r="G57" s="4">
        <f t="shared" si="0"/>
        <v>0</v>
      </c>
      <c r="H57" s="47">
        <v>0</v>
      </c>
    </row>
    <row r="58" spans="1:8" ht="12.75">
      <c r="A58" s="41"/>
      <c r="B58" s="50" t="s">
        <v>45</v>
      </c>
      <c r="C58" s="51"/>
      <c r="D58" s="47">
        <v>10784949</v>
      </c>
      <c r="E58" s="43">
        <v>15000000</v>
      </c>
      <c r="F58" s="47">
        <v>15800000</v>
      </c>
      <c r="G58" s="4">
        <f t="shared" si="0"/>
        <v>105.33333333333333</v>
      </c>
      <c r="H58" s="47">
        <v>16000000</v>
      </c>
    </row>
    <row r="59" spans="1:8" ht="12.75">
      <c r="A59" s="41"/>
      <c r="B59" s="50" t="s">
        <v>205</v>
      </c>
      <c r="C59" s="51"/>
      <c r="D59" s="42">
        <v>160897964</v>
      </c>
      <c r="E59" s="43">
        <v>157802946</v>
      </c>
      <c r="F59" s="43">
        <v>157802946</v>
      </c>
      <c r="G59" s="4">
        <f t="shared" si="0"/>
        <v>100</v>
      </c>
      <c r="H59" s="47">
        <v>157802946</v>
      </c>
    </row>
    <row r="60" spans="1:8" ht="12.75">
      <c r="A60" s="41"/>
      <c r="B60" s="50" t="s">
        <v>206</v>
      </c>
      <c r="C60" s="51"/>
      <c r="D60" s="42">
        <v>73460</v>
      </c>
      <c r="E60" s="43">
        <v>178000</v>
      </c>
      <c r="F60" s="47">
        <v>151526</v>
      </c>
      <c r="G60" s="4">
        <f t="shared" si="0"/>
        <v>85.12696629213482</v>
      </c>
      <c r="H60" s="47">
        <v>151526</v>
      </c>
    </row>
    <row r="61" spans="1:8" ht="12.75">
      <c r="A61" s="41"/>
      <c r="B61" s="44"/>
      <c r="C61" s="45"/>
      <c r="D61" s="42"/>
      <c r="E61" s="43"/>
      <c r="F61" s="47"/>
      <c r="G61" s="4"/>
      <c r="H61" s="47"/>
    </row>
    <row r="62" spans="1:8" ht="12.75">
      <c r="A62" s="38">
        <v>711</v>
      </c>
      <c r="B62" s="35" t="s">
        <v>46</v>
      </c>
      <c r="C62" s="35"/>
      <c r="D62" s="39">
        <v>13886420</v>
      </c>
      <c r="E62" s="40">
        <v>12750000</v>
      </c>
      <c r="F62" s="40">
        <v>12750000</v>
      </c>
      <c r="G62" s="69">
        <f t="shared" si="0"/>
        <v>100</v>
      </c>
      <c r="H62" s="39">
        <v>12750000</v>
      </c>
    </row>
    <row r="63" spans="1:8" ht="12.75">
      <c r="A63" s="41">
        <v>7111</v>
      </c>
      <c r="B63" s="34" t="s">
        <v>47</v>
      </c>
      <c r="C63" s="34"/>
      <c r="D63" s="42">
        <v>13886420</v>
      </c>
      <c r="E63" s="43">
        <v>12750000</v>
      </c>
      <c r="F63" s="43">
        <v>12750000</v>
      </c>
      <c r="G63" s="4">
        <f t="shared" si="0"/>
        <v>100</v>
      </c>
      <c r="H63" s="47">
        <v>12750000</v>
      </c>
    </row>
    <row r="64" spans="1:8" ht="12.75">
      <c r="A64" s="41"/>
      <c r="B64" s="44"/>
      <c r="C64" s="45"/>
      <c r="D64" s="42"/>
      <c r="E64" s="43"/>
      <c r="F64" s="47"/>
      <c r="G64" s="4"/>
      <c r="H64" s="47"/>
    </row>
    <row r="65" spans="1:8" ht="12.75">
      <c r="A65" s="38">
        <v>712</v>
      </c>
      <c r="B65" s="35" t="s">
        <v>48</v>
      </c>
      <c r="C65" s="35"/>
      <c r="D65" s="39">
        <f>SUM(D66+D67)</f>
        <v>10298962</v>
      </c>
      <c r="E65" s="40">
        <f>SUM(E66+E67)</f>
        <v>12600000</v>
      </c>
      <c r="F65" s="40">
        <f>SUM(F66+F67)</f>
        <v>12641000</v>
      </c>
      <c r="G65" s="69">
        <f t="shared" si="0"/>
        <v>100.32539682539682</v>
      </c>
      <c r="H65" s="39">
        <f>SUM(H66+H67)</f>
        <v>12641000</v>
      </c>
    </row>
    <row r="66" spans="1:8" ht="12.75">
      <c r="A66" s="41">
        <v>7120</v>
      </c>
      <c r="B66" s="34" t="s">
        <v>49</v>
      </c>
      <c r="C66" s="34"/>
      <c r="D66" s="42">
        <v>9636875</v>
      </c>
      <c r="E66" s="43">
        <v>11400000</v>
      </c>
      <c r="F66" s="43">
        <v>11400000</v>
      </c>
      <c r="G66" s="4">
        <f t="shared" si="0"/>
        <v>100</v>
      </c>
      <c r="H66" s="47">
        <v>11400000</v>
      </c>
    </row>
    <row r="67" spans="1:8" ht="12.75">
      <c r="A67" s="41">
        <v>7120</v>
      </c>
      <c r="B67" s="34" t="s">
        <v>50</v>
      </c>
      <c r="C67" s="34"/>
      <c r="D67" s="42">
        <v>662087</v>
      </c>
      <c r="E67" s="43">
        <v>1200000</v>
      </c>
      <c r="F67" s="47">
        <v>1241000</v>
      </c>
      <c r="G67" s="4">
        <f t="shared" si="0"/>
        <v>103.41666666666667</v>
      </c>
      <c r="H67" s="47">
        <v>1241000</v>
      </c>
    </row>
    <row r="68" spans="1:8" ht="12.75">
      <c r="A68" s="41"/>
      <c r="B68" s="44"/>
      <c r="C68" s="45"/>
      <c r="D68" s="42"/>
      <c r="E68" s="43"/>
      <c r="F68" s="47"/>
      <c r="G68" s="4"/>
      <c r="H68" s="47"/>
    </row>
    <row r="69" spans="1:8" ht="12.75">
      <c r="A69" s="38">
        <v>713</v>
      </c>
      <c r="B69" s="35" t="s">
        <v>51</v>
      </c>
      <c r="C69" s="35"/>
      <c r="D69" s="39">
        <v>758157</v>
      </c>
      <c r="E69" s="40">
        <v>600000</v>
      </c>
      <c r="F69" s="40">
        <v>600000</v>
      </c>
      <c r="G69" s="69">
        <f t="shared" si="0"/>
        <v>100</v>
      </c>
      <c r="H69" s="39">
        <v>700000</v>
      </c>
    </row>
    <row r="70" spans="1:8" ht="12.75">
      <c r="A70" s="41">
        <v>7130</v>
      </c>
      <c r="B70" s="34" t="s">
        <v>52</v>
      </c>
      <c r="C70" s="34"/>
      <c r="D70" s="42">
        <v>758157</v>
      </c>
      <c r="E70" s="43">
        <v>600000</v>
      </c>
      <c r="F70" s="43">
        <v>600000</v>
      </c>
      <c r="G70" s="4">
        <f t="shared" si="0"/>
        <v>100</v>
      </c>
      <c r="H70" s="47">
        <v>700000</v>
      </c>
    </row>
    <row r="71" spans="1:8" ht="12.75">
      <c r="A71" s="41"/>
      <c r="B71" s="44"/>
      <c r="C71" s="45"/>
      <c r="D71" s="42"/>
      <c r="E71" s="43"/>
      <c r="F71" s="47"/>
      <c r="G71" s="4"/>
      <c r="H71" s="47"/>
    </row>
    <row r="72" spans="1:8" ht="12.75">
      <c r="A72" s="38">
        <v>714</v>
      </c>
      <c r="B72" s="35" t="s">
        <v>53</v>
      </c>
      <c r="C72" s="35"/>
      <c r="D72" s="39">
        <f>D73</f>
        <v>349477125</v>
      </c>
      <c r="E72" s="40">
        <f>E73</f>
        <v>365755160</v>
      </c>
      <c r="F72" s="40">
        <f>F73</f>
        <v>534700582</v>
      </c>
      <c r="G72" s="69">
        <f t="shared" si="0"/>
        <v>146.19085127876255</v>
      </c>
      <c r="H72" s="39">
        <f>H73</f>
        <v>346646000</v>
      </c>
    </row>
    <row r="73" spans="1:8" ht="12.75">
      <c r="A73" s="41">
        <v>7141</v>
      </c>
      <c r="B73" s="34" t="s">
        <v>54</v>
      </c>
      <c r="C73" s="34"/>
      <c r="D73" s="42">
        <f>SUM(D74:D84)</f>
        <v>349477125</v>
      </c>
      <c r="E73" s="46">
        <f>SUM(E74:E85)</f>
        <v>365755160</v>
      </c>
      <c r="F73" s="46">
        <f>SUM(F74:F85)</f>
        <v>534700582</v>
      </c>
      <c r="G73" s="4">
        <f t="shared" si="0"/>
        <v>146.19085127876255</v>
      </c>
      <c r="H73" s="42">
        <f>SUM(H74:H85)</f>
        <v>346646000</v>
      </c>
    </row>
    <row r="74" spans="1:8" ht="12.75">
      <c r="A74" s="41"/>
      <c r="B74" s="34"/>
      <c r="C74" s="34" t="s">
        <v>55</v>
      </c>
      <c r="D74" s="42">
        <v>224523199</v>
      </c>
      <c r="E74" s="46">
        <v>322096000</v>
      </c>
      <c r="F74" s="46">
        <v>322096000</v>
      </c>
      <c r="G74" s="4">
        <f t="shared" si="0"/>
        <v>100</v>
      </c>
      <c r="H74" s="42">
        <v>322096000</v>
      </c>
    </row>
    <row r="75" spans="1:8" ht="12.75">
      <c r="A75" s="41"/>
      <c r="B75" s="34"/>
      <c r="C75" s="34" t="s">
        <v>180</v>
      </c>
      <c r="D75" s="42">
        <v>55995343</v>
      </c>
      <c r="E75" s="46"/>
      <c r="F75" s="47"/>
      <c r="G75" s="4"/>
      <c r="H75" s="47"/>
    </row>
    <row r="76" spans="1:8" ht="12.75">
      <c r="A76" s="41"/>
      <c r="B76" s="34"/>
      <c r="C76" s="34" t="s">
        <v>56</v>
      </c>
      <c r="D76" s="47">
        <v>8096051</v>
      </c>
      <c r="E76" s="43">
        <v>7200000</v>
      </c>
      <c r="F76" s="43">
        <f aca="true" t="shared" si="1" ref="F76:F81">E76*1.023</f>
        <v>7365599.999999999</v>
      </c>
      <c r="G76" s="4">
        <f t="shared" si="0"/>
        <v>102.3</v>
      </c>
      <c r="H76" s="47">
        <v>7300000</v>
      </c>
    </row>
    <row r="77" spans="1:8" ht="12.75">
      <c r="A77" s="41"/>
      <c r="B77" s="34"/>
      <c r="C77" s="34" t="s">
        <v>57</v>
      </c>
      <c r="D77" s="47">
        <v>6058191</v>
      </c>
      <c r="E77" s="43">
        <v>5000000</v>
      </c>
      <c r="F77" s="43">
        <f t="shared" si="1"/>
        <v>5115000</v>
      </c>
      <c r="G77" s="4">
        <f t="shared" si="0"/>
        <v>102.3</v>
      </c>
      <c r="H77" s="47">
        <v>5500000</v>
      </c>
    </row>
    <row r="78" spans="1:8" ht="12.75">
      <c r="A78" s="41"/>
      <c r="B78" s="34"/>
      <c r="C78" s="34" t="s">
        <v>58</v>
      </c>
      <c r="D78" s="47">
        <v>2440928</v>
      </c>
      <c r="E78" s="43">
        <v>2000000</v>
      </c>
      <c r="F78" s="43">
        <f t="shared" si="1"/>
        <v>2045999.9999999998</v>
      </c>
      <c r="G78" s="4">
        <f t="shared" si="0"/>
        <v>102.3</v>
      </c>
      <c r="H78" s="47">
        <v>2000000</v>
      </c>
    </row>
    <row r="79" spans="1:8" ht="12.75">
      <c r="A79" s="41"/>
      <c r="B79" s="34"/>
      <c r="C79" s="34" t="s">
        <v>59</v>
      </c>
      <c r="D79" s="47">
        <v>1659892</v>
      </c>
      <c r="E79" s="43">
        <v>1800000</v>
      </c>
      <c r="F79" s="43">
        <f t="shared" si="1"/>
        <v>1841399.9999999998</v>
      </c>
      <c r="G79" s="4">
        <f t="shared" si="0"/>
        <v>102.3</v>
      </c>
      <c r="H79" s="47">
        <v>1900000</v>
      </c>
    </row>
    <row r="80" spans="1:8" ht="12.75">
      <c r="A80" s="41"/>
      <c r="B80" s="34"/>
      <c r="C80" s="34" t="s">
        <v>60</v>
      </c>
      <c r="D80" s="47">
        <v>2914290</v>
      </c>
      <c r="E80" s="43">
        <v>2800000</v>
      </c>
      <c r="F80" s="43">
        <f t="shared" si="1"/>
        <v>2864399.9999999995</v>
      </c>
      <c r="G80" s="4">
        <f t="shared" si="0"/>
        <v>102.3</v>
      </c>
      <c r="H80" s="47">
        <v>2850000</v>
      </c>
    </row>
    <row r="81" spans="1:8" ht="12.75">
      <c r="A81" s="41"/>
      <c r="B81" s="52"/>
      <c r="C81" s="52" t="s">
        <v>195</v>
      </c>
      <c r="D81" s="47">
        <v>14316861</v>
      </c>
      <c r="E81" s="43">
        <v>13000000</v>
      </c>
      <c r="F81" s="43">
        <f t="shared" si="1"/>
        <v>13298999.999999998</v>
      </c>
      <c r="G81" s="4">
        <f aca="true" t="shared" si="2" ref="G81:G146">F81/E81*100</f>
        <v>102.3</v>
      </c>
      <c r="H81" s="47">
        <v>5000000</v>
      </c>
    </row>
    <row r="82" spans="1:8" ht="12.75">
      <c r="A82" s="41"/>
      <c r="B82" s="52"/>
      <c r="C82" s="52" t="s">
        <v>196</v>
      </c>
      <c r="D82" s="47">
        <v>31872370</v>
      </c>
      <c r="E82" s="43"/>
      <c r="F82" s="47"/>
      <c r="G82" s="4"/>
      <c r="H82" s="47"/>
    </row>
    <row r="83" spans="1:8" ht="12.75">
      <c r="A83" s="41"/>
      <c r="B83" s="52"/>
      <c r="C83" s="52" t="s">
        <v>197</v>
      </c>
      <c r="D83" s="47">
        <v>1000000</v>
      </c>
      <c r="E83" s="43">
        <v>11859160</v>
      </c>
      <c r="F83" s="47">
        <v>6370000</v>
      </c>
      <c r="G83" s="4">
        <f t="shared" si="2"/>
        <v>53.713753756589846</v>
      </c>
      <c r="H83" s="47"/>
    </row>
    <row r="84" spans="1:8" ht="12.75">
      <c r="A84" s="41"/>
      <c r="B84" s="52"/>
      <c r="C84" s="52" t="s">
        <v>198</v>
      </c>
      <c r="D84" s="47">
        <v>600000</v>
      </c>
      <c r="E84" s="43"/>
      <c r="F84" s="47"/>
      <c r="G84" s="4"/>
      <c r="H84" s="47"/>
    </row>
    <row r="85" spans="1:8" ht="12.75">
      <c r="A85" s="41"/>
      <c r="B85" s="52"/>
      <c r="C85" s="52" t="s">
        <v>61</v>
      </c>
      <c r="D85" s="47"/>
      <c r="E85" s="43"/>
      <c r="F85" s="47">
        <f>95533250+78169932</f>
        <v>173703182</v>
      </c>
      <c r="G85" s="4"/>
      <c r="H85" s="47"/>
    </row>
    <row r="86" spans="1:8" ht="12.75">
      <c r="A86" s="41"/>
      <c r="B86" s="52"/>
      <c r="C86" s="53"/>
      <c r="D86" s="47"/>
      <c r="E86" s="12"/>
      <c r="F86" s="47"/>
      <c r="G86" s="4"/>
      <c r="H86" s="47"/>
    </row>
    <row r="87" spans="1:8" ht="12.75">
      <c r="A87" s="38">
        <v>72</v>
      </c>
      <c r="B87" s="35" t="s">
        <v>62</v>
      </c>
      <c r="C87" s="34"/>
      <c r="D87" s="39">
        <f>SUM(D89:D94)</f>
        <v>492547542</v>
      </c>
      <c r="E87" s="40">
        <f>SUM(E89:E94)</f>
        <v>577882547</v>
      </c>
      <c r="F87" s="40">
        <f>SUM(F88+F92)</f>
        <v>572800178</v>
      </c>
      <c r="G87" s="69">
        <f t="shared" si="2"/>
        <v>99.12051868906849</v>
      </c>
      <c r="H87" s="39">
        <f>SUM(H88+H92)</f>
        <v>553279824</v>
      </c>
    </row>
    <row r="88" spans="1:8" ht="12.75">
      <c r="A88" s="38">
        <v>720</v>
      </c>
      <c r="B88" s="35" t="s">
        <v>63</v>
      </c>
      <c r="C88" s="34"/>
      <c r="D88" s="47"/>
      <c r="E88" s="12"/>
      <c r="F88" s="39">
        <v>60145875</v>
      </c>
      <c r="G88" s="4"/>
      <c r="H88" s="39">
        <v>0</v>
      </c>
    </row>
    <row r="89" spans="1:8" ht="12.75">
      <c r="A89" s="41">
        <v>7200</v>
      </c>
      <c r="B89" s="34" t="s">
        <v>64</v>
      </c>
      <c r="C89" s="34"/>
      <c r="D89" s="47">
        <v>103537311</v>
      </c>
      <c r="E89" s="43">
        <v>187221647</v>
      </c>
      <c r="F89" s="47">
        <v>60145875</v>
      </c>
      <c r="G89" s="4">
        <f t="shared" si="2"/>
        <v>32.12549187754982</v>
      </c>
      <c r="H89" s="47"/>
    </row>
    <row r="90" spans="1:8" ht="12.75">
      <c r="A90" s="41">
        <v>7201</v>
      </c>
      <c r="B90" s="34" t="s">
        <v>181</v>
      </c>
      <c r="C90" s="34"/>
      <c r="D90" s="47">
        <v>105000</v>
      </c>
      <c r="E90" s="43"/>
      <c r="F90" s="47"/>
      <c r="G90" s="4"/>
      <c r="H90" s="47"/>
    </row>
    <row r="91" spans="1:8" ht="12.75">
      <c r="A91" s="41">
        <v>7202</v>
      </c>
      <c r="B91" s="34" t="s">
        <v>65</v>
      </c>
      <c r="C91" s="34"/>
      <c r="D91" s="47"/>
      <c r="E91" s="43">
        <v>7660900</v>
      </c>
      <c r="F91" s="47"/>
      <c r="G91" s="4">
        <f t="shared" si="2"/>
        <v>0</v>
      </c>
      <c r="H91" s="47"/>
    </row>
    <row r="92" spans="1:8" ht="12.75">
      <c r="A92" s="38">
        <v>722</v>
      </c>
      <c r="B92" s="35" t="s">
        <v>66</v>
      </c>
      <c r="C92" s="34"/>
      <c r="D92" s="47"/>
      <c r="E92" s="12"/>
      <c r="F92" s="39">
        <v>512654303</v>
      </c>
      <c r="G92" s="4"/>
      <c r="H92" s="39">
        <v>553279824</v>
      </c>
    </row>
    <row r="93" spans="1:8" ht="12.75">
      <c r="A93" s="41">
        <v>7220</v>
      </c>
      <c r="B93" s="34" t="s">
        <v>182</v>
      </c>
      <c r="C93" s="34"/>
      <c r="D93" s="47">
        <v>1960339</v>
      </c>
      <c r="E93" s="12"/>
      <c r="F93" s="47"/>
      <c r="G93" s="4"/>
      <c r="H93" s="47"/>
    </row>
    <row r="94" spans="1:8" ht="12.75">
      <c r="A94" s="41">
        <v>7221</v>
      </c>
      <c r="B94" s="34" t="s">
        <v>67</v>
      </c>
      <c r="C94" s="34"/>
      <c r="D94" s="47">
        <v>386944892</v>
      </c>
      <c r="E94" s="43">
        <v>383000000</v>
      </c>
      <c r="F94" s="47">
        <f>300000000+212654303</f>
        <v>512654303</v>
      </c>
      <c r="G94" s="4">
        <f t="shared" si="2"/>
        <v>133.85229843342037</v>
      </c>
      <c r="H94" s="47">
        <f>200000000+353279824</f>
        <v>553279824</v>
      </c>
    </row>
    <row r="95" spans="1:8" ht="12.75">
      <c r="A95" s="41"/>
      <c r="B95" s="44"/>
      <c r="C95" s="45"/>
      <c r="D95" s="47"/>
      <c r="E95" s="12"/>
      <c r="F95" s="47"/>
      <c r="G95" s="4"/>
      <c r="H95" s="47"/>
    </row>
    <row r="96" spans="1:8" ht="12.75">
      <c r="A96" s="54">
        <v>73</v>
      </c>
      <c r="B96" s="55" t="s">
        <v>68</v>
      </c>
      <c r="C96" s="56"/>
      <c r="D96" s="39">
        <f>D97+D98</f>
        <v>351320</v>
      </c>
      <c r="E96" s="40">
        <f>E97+E98</f>
        <v>120000</v>
      </c>
      <c r="F96" s="40">
        <f>F97+F98</f>
        <v>0</v>
      </c>
      <c r="G96" s="69">
        <f t="shared" si="2"/>
        <v>0</v>
      </c>
      <c r="H96" s="39">
        <f>H97+H98</f>
        <v>0</v>
      </c>
    </row>
    <row r="97" spans="1:8" ht="12.75">
      <c r="A97" s="41">
        <v>7310</v>
      </c>
      <c r="B97" s="52" t="s">
        <v>69</v>
      </c>
      <c r="C97" s="57"/>
      <c r="D97" s="47">
        <v>200445</v>
      </c>
      <c r="E97" s="12">
        <v>0</v>
      </c>
      <c r="F97" s="47"/>
      <c r="G97" s="4"/>
      <c r="H97" s="47"/>
    </row>
    <row r="98" spans="1:8" ht="12.75">
      <c r="A98" s="41">
        <v>7300</v>
      </c>
      <c r="B98" s="52" t="s">
        <v>70</v>
      </c>
      <c r="C98" s="57"/>
      <c r="D98" s="47">
        <v>150875</v>
      </c>
      <c r="E98" s="43">
        <v>120000</v>
      </c>
      <c r="F98" s="47"/>
      <c r="G98" s="4"/>
      <c r="H98" s="47"/>
    </row>
    <row r="99" spans="1:8" ht="12.75">
      <c r="A99" s="41"/>
      <c r="B99" s="52"/>
      <c r="C99" s="57"/>
      <c r="D99" s="47"/>
      <c r="E99" s="12"/>
      <c r="F99" s="47"/>
      <c r="G99" s="4"/>
      <c r="H99" s="47"/>
    </row>
    <row r="100" spans="1:8" ht="12.75">
      <c r="A100" s="41"/>
      <c r="B100" s="44"/>
      <c r="C100" s="45"/>
      <c r="D100" s="47"/>
      <c r="E100" s="12"/>
      <c r="F100" s="47"/>
      <c r="G100" s="4"/>
      <c r="H100" s="47"/>
    </row>
    <row r="101" spans="1:8" ht="12.75">
      <c r="A101" s="38">
        <v>74</v>
      </c>
      <c r="B101" s="35" t="s">
        <v>194</v>
      </c>
      <c r="C101" s="34"/>
      <c r="D101" s="39">
        <f>SUM(D103+D129)</f>
        <v>370930433</v>
      </c>
      <c r="E101" s="40">
        <f>SUM(E103+E129+E127)</f>
        <v>810578867</v>
      </c>
      <c r="F101" s="40">
        <f>SUM(F103+F129+F127)</f>
        <v>618325995</v>
      </c>
      <c r="G101" s="69">
        <f t="shared" si="2"/>
        <v>76.28202759448453</v>
      </c>
      <c r="H101" s="39">
        <f>SUM(H103+H129+H127)</f>
        <v>1168863485</v>
      </c>
    </row>
    <row r="102" spans="1:8" ht="12.75">
      <c r="A102" s="38"/>
      <c r="B102" s="35"/>
      <c r="C102" s="34"/>
      <c r="D102" s="47"/>
      <c r="E102" s="12"/>
      <c r="F102" s="39"/>
      <c r="G102" s="69"/>
      <c r="H102" s="47"/>
    </row>
    <row r="103" spans="1:8" ht="12.75">
      <c r="A103" s="38">
        <v>7400</v>
      </c>
      <c r="B103" s="35" t="s">
        <v>71</v>
      </c>
      <c r="C103" s="35"/>
      <c r="D103" s="39">
        <f>D106</f>
        <v>285865338</v>
      </c>
      <c r="E103" s="40">
        <f>E106+E104</f>
        <v>714451201</v>
      </c>
      <c r="F103" s="40">
        <f>F106+F104+F105</f>
        <v>544942782</v>
      </c>
      <c r="G103" s="69">
        <f t="shared" si="2"/>
        <v>76.27431813918946</v>
      </c>
      <c r="H103" s="39">
        <f>H106+H104+H105</f>
        <v>403341000</v>
      </c>
    </row>
    <row r="104" spans="1:8" ht="12.75">
      <c r="A104" s="58">
        <v>740001</v>
      </c>
      <c r="B104" s="34" t="s">
        <v>72</v>
      </c>
      <c r="C104" s="35"/>
      <c r="D104" s="39"/>
      <c r="E104" s="46">
        <v>9621000</v>
      </c>
      <c r="F104" s="46">
        <v>10000000</v>
      </c>
      <c r="G104" s="4">
        <f t="shared" si="2"/>
        <v>103.9392994491217</v>
      </c>
      <c r="H104" s="42">
        <v>10000000</v>
      </c>
    </row>
    <row r="105" spans="1:8" ht="12.75">
      <c r="A105" s="58">
        <v>740000</v>
      </c>
      <c r="B105" s="34" t="s">
        <v>193</v>
      </c>
      <c r="C105" s="35"/>
      <c r="D105" s="39"/>
      <c r="E105" s="46"/>
      <c r="F105" s="46">
        <v>42800000</v>
      </c>
      <c r="G105" s="4"/>
      <c r="H105" s="42">
        <v>58000000</v>
      </c>
    </row>
    <row r="106" spans="1:8" ht="12.75">
      <c r="A106" s="58">
        <v>740001</v>
      </c>
      <c r="B106" s="34" t="s">
        <v>73</v>
      </c>
      <c r="C106" s="34"/>
      <c r="D106" s="42">
        <f>SUM(D107:D126)</f>
        <v>285865338</v>
      </c>
      <c r="E106" s="46">
        <f>SUM(E107:E125)</f>
        <v>704830201</v>
      </c>
      <c r="F106" s="46">
        <f>SUM(F107:F125)</f>
        <v>492142782</v>
      </c>
      <c r="G106" s="4">
        <f t="shared" si="2"/>
        <v>69.82430396736079</v>
      </c>
      <c r="H106" s="42">
        <f>SUM(H107:H125)</f>
        <v>335341000</v>
      </c>
    </row>
    <row r="107" spans="1:8" ht="12.75">
      <c r="A107" s="41"/>
      <c r="B107" s="34"/>
      <c r="C107" s="51" t="s">
        <v>74</v>
      </c>
      <c r="D107" s="47">
        <v>42500000</v>
      </c>
      <c r="E107" s="43">
        <v>79871000</v>
      </c>
      <c r="F107" s="47">
        <v>43500000</v>
      </c>
      <c r="G107" s="4">
        <f t="shared" si="2"/>
        <v>54.4628212993452</v>
      </c>
      <c r="H107" s="47"/>
    </row>
    <row r="108" spans="1:8" ht="12.75">
      <c r="A108" s="41"/>
      <c r="B108" s="34"/>
      <c r="C108" s="51" t="s">
        <v>75</v>
      </c>
      <c r="D108" s="47"/>
      <c r="E108" s="43">
        <v>10000000</v>
      </c>
      <c r="F108" s="47">
        <v>0</v>
      </c>
      <c r="G108" s="4">
        <f t="shared" si="2"/>
        <v>0</v>
      </c>
      <c r="H108" s="47"/>
    </row>
    <row r="109" spans="1:8" ht="12.75">
      <c r="A109" s="41"/>
      <c r="B109" s="34"/>
      <c r="C109" s="51" t="s">
        <v>76</v>
      </c>
      <c r="D109" s="47"/>
      <c r="E109" s="12">
        <v>0</v>
      </c>
      <c r="F109" s="47">
        <v>0</v>
      </c>
      <c r="G109" s="4"/>
      <c r="H109" s="47">
        <v>109989000</v>
      </c>
    </row>
    <row r="110" spans="1:8" ht="12.75">
      <c r="A110" s="41"/>
      <c r="B110" s="34"/>
      <c r="C110" s="51" t="s">
        <v>207</v>
      </c>
      <c r="D110" s="47"/>
      <c r="E110" s="43">
        <v>20000000</v>
      </c>
      <c r="F110" s="43">
        <v>20000000</v>
      </c>
      <c r="G110" s="4">
        <f t="shared" si="2"/>
        <v>100</v>
      </c>
      <c r="H110" s="47">
        <v>25352000</v>
      </c>
    </row>
    <row r="111" spans="1:8" ht="12.75">
      <c r="A111" s="41"/>
      <c r="B111" s="34"/>
      <c r="C111" s="51" t="s">
        <v>208</v>
      </c>
      <c r="D111" s="47"/>
      <c r="E111" s="43"/>
      <c r="F111" s="43">
        <v>4700000</v>
      </c>
      <c r="G111" s="4"/>
      <c r="H111" s="47"/>
    </row>
    <row r="112" spans="1:8" ht="12.75">
      <c r="A112" s="41"/>
      <c r="B112" s="34"/>
      <c r="C112" s="51" t="s">
        <v>209</v>
      </c>
      <c r="D112" s="47"/>
      <c r="E112" s="43">
        <v>1080000</v>
      </c>
      <c r="F112" s="47"/>
      <c r="G112" s="4">
        <f t="shared" si="2"/>
        <v>0</v>
      </c>
      <c r="H112" s="47"/>
    </row>
    <row r="113" spans="1:8" ht="12.75">
      <c r="A113" s="41"/>
      <c r="B113" s="34"/>
      <c r="C113" s="51" t="s">
        <v>184</v>
      </c>
      <c r="D113" s="47">
        <v>65973941</v>
      </c>
      <c r="E113" s="43"/>
      <c r="F113" s="47"/>
      <c r="G113" s="4"/>
      <c r="H113" s="47"/>
    </row>
    <row r="114" spans="1:8" ht="12.75">
      <c r="A114" s="41"/>
      <c r="B114" s="34"/>
      <c r="C114" s="51" t="s">
        <v>203</v>
      </c>
      <c r="D114" s="47">
        <v>130213929</v>
      </c>
      <c r="E114" s="47">
        <v>387876285</v>
      </c>
      <c r="F114" s="71">
        <v>39299784</v>
      </c>
      <c r="G114" s="4">
        <f>F117/E114*100</f>
        <v>15.955826224333357</v>
      </c>
      <c r="H114" s="47"/>
    </row>
    <row r="115" spans="1:8" ht="12.75">
      <c r="A115" s="41"/>
      <c r="B115" s="34"/>
      <c r="C115" s="51" t="s">
        <v>185</v>
      </c>
      <c r="D115" s="47">
        <v>42609300</v>
      </c>
      <c r="E115" s="43"/>
      <c r="F115" s="47"/>
      <c r="G115" s="4"/>
      <c r="H115" s="47"/>
    </row>
    <row r="116" spans="1:8" ht="12.75">
      <c r="A116" s="41"/>
      <c r="B116" s="34"/>
      <c r="C116" s="51" t="s">
        <v>186</v>
      </c>
      <c r="D116" s="47">
        <v>356753</v>
      </c>
      <c r="E116" s="43"/>
      <c r="F116" s="47"/>
      <c r="G116" s="4"/>
      <c r="H116" s="47"/>
    </row>
    <row r="117" spans="1:8" ht="12.75">
      <c r="A117" s="41"/>
      <c r="B117" s="41"/>
      <c r="C117" s="72" t="s">
        <v>77</v>
      </c>
      <c r="D117" s="47"/>
      <c r="E117" s="43">
        <v>37888866</v>
      </c>
      <c r="F117" s="47">
        <v>61888866</v>
      </c>
      <c r="G117" s="4">
        <f t="shared" si="2"/>
        <v>163.34314677034675</v>
      </c>
      <c r="H117" s="47">
        <v>200000000</v>
      </c>
    </row>
    <row r="118" spans="1:8" ht="12.75">
      <c r="A118" s="41"/>
      <c r="B118" s="41"/>
      <c r="C118" s="72" t="s">
        <v>78</v>
      </c>
      <c r="D118" s="47">
        <v>4200000</v>
      </c>
      <c r="E118" s="43">
        <v>16626200</v>
      </c>
      <c r="F118" s="47">
        <v>3780000</v>
      </c>
      <c r="G118" s="4">
        <f t="shared" si="2"/>
        <v>22.735201068193575</v>
      </c>
      <c r="H118" s="47"/>
    </row>
    <row r="119" spans="1:8" ht="12.75">
      <c r="A119" s="41"/>
      <c r="B119" s="41"/>
      <c r="C119" s="72" t="s">
        <v>79</v>
      </c>
      <c r="D119" s="47"/>
      <c r="E119" s="43">
        <v>14000000</v>
      </c>
      <c r="F119" s="47"/>
      <c r="G119" s="4">
        <f t="shared" si="2"/>
        <v>0</v>
      </c>
      <c r="H119" s="47"/>
    </row>
    <row r="120" spans="1:8" ht="12.75">
      <c r="A120" s="52"/>
      <c r="B120" s="41"/>
      <c r="C120" s="72" t="s">
        <v>80</v>
      </c>
      <c r="D120" s="47"/>
      <c r="E120" s="43">
        <v>68243208</v>
      </c>
      <c r="F120" s="47"/>
      <c r="G120" s="4">
        <f t="shared" si="2"/>
        <v>0</v>
      </c>
      <c r="H120" s="47"/>
    </row>
    <row r="121" spans="1:8" ht="12.75">
      <c r="A121" s="52"/>
      <c r="B121" s="41"/>
      <c r="C121" s="72" t="s">
        <v>81</v>
      </c>
      <c r="D121" s="47"/>
      <c r="E121" s="43">
        <v>44057850</v>
      </c>
      <c r="F121" s="47">
        <f>200062695+80659329</f>
        <v>280722024</v>
      </c>
      <c r="G121" s="4">
        <f t="shared" si="2"/>
        <v>637.1668703761078</v>
      </c>
      <c r="H121" s="47"/>
    </row>
    <row r="122" spans="1:8" ht="12.75">
      <c r="A122" s="52"/>
      <c r="B122" s="41"/>
      <c r="C122" s="72" t="s">
        <v>82</v>
      </c>
      <c r="D122" s="47"/>
      <c r="E122" s="43">
        <v>21756792</v>
      </c>
      <c r="F122" s="47"/>
      <c r="G122" s="4">
        <f t="shared" si="2"/>
        <v>0</v>
      </c>
      <c r="H122" s="47"/>
    </row>
    <row r="123" spans="1:8" ht="12.75">
      <c r="A123" s="52"/>
      <c r="B123" s="41"/>
      <c r="C123" s="72" t="s">
        <v>201</v>
      </c>
      <c r="D123" s="47"/>
      <c r="E123" s="43"/>
      <c r="F123" s="47">
        <v>17600000</v>
      </c>
      <c r="G123" s="4"/>
      <c r="H123" s="47"/>
    </row>
    <row r="124" spans="1:8" ht="12.75">
      <c r="A124" s="52"/>
      <c r="B124" s="41"/>
      <c r="C124" s="72" t="s">
        <v>202</v>
      </c>
      <c r="D124" s="47"/>
      <c r="E124" s="43"/>
      <c r="F124" s="47">
        <v>18382108</v>
      </c>
      <c r="G124" s="4"/>
      <c r="H124" s="47"/>
    </row>
    <row r="125" spans="1:8" ht="12.75">
      <c r="A125" s="52"/>
      <c r="B125" s="41"/>
      <c r="C125" s="72" t="s">
        <v>83</v>
      </c>
      <c r="D125" s="47"/>
      <c r="E125" s="43">
        <v>3430000</v>
      </c>
      <c r="F125" s="47">
        <v>2270000</v>
      </c>
      <c r="G125" s="4">
        <f t="shared" si="2"/>
        <v>66.1807580174927</v>
      </c>
      <c r="H125" s="47"/>
    </row>
    <row r="126" spans="1:8" ht="12.75">
      <c r="A126" s="52"/>
      <c r="B126" s="41"/>
      <c r="C126" s="53" t="s">
        <v>183</v>
      </c>
      <c r="D126" s="47">
        <v>11415</v>
      </c>
      <c r="E126" s="43"/>
      <c r="F126" s="47"/>
      <c r="G126" s="4"/>
      <c r="H126" s="47"/>
    </row>
    <row r="127" spans="1:8" ht="12.75">
      <c r="A127" s="38">
        <v>7410</v>
      </c>
      <c r="B127" s="38" t="s">
        <v>84</v>
      </c>
      <c r="C127" s="59"/>
      <c r="D127" s="47"/>
      <c r="E127" s="40">
        <v>8770162</v>
      </c>
      <c r="F127" s="40">
        <v>8770162</v>
      </c>
      <c r="G127" s="69">
        <f t="shared" si="2"/>
        <v>100</v>
      </c>
      <c r="H127" s="39">
        <v>700000000</v>
      </c>
    </row>
    <row r="128" spans="2:8" ht="12.75">
      <c r="B128" s="5"/>
      <c r="C128" s="5"/>
      <c r="D128" s="5"/>
      <c r="E128" s="12"/>
      <c r="F128" s="47"/>
      <c r="G128" s="4"/>
      <c r="H128" s="47"/>
    </row>
    <row r="129" spans="1:8" ht="12.75">
      <c r="A129" s="38">
        <v>7401</v>
      </c>
      <c r="B129" s="35" t="s">
        <v>85</v>
      </c>
      <c r="C129" s="34"/>
      <c r="D129" s="39">
        <f>SUM(D130:D132)</f>
        <v>85065095</v>
      </c>
      <c r="E129" s="40">
        <f>SUM(E130+E131+E132+E135)</f>
        <v>87357504</v>
      </c>
      <c r="F129" s="40">
        <f>SUM(F130+F131+F132+F135)</f>
        <v>64613051</v>
      </c>
      <c r="G129" s="69">
        <f t="shared" si="2"/>
        <v>73.96393903378925</v>
      </c>
      <c r="H129" s="39">
        <f>SUM(H130+H131+H132+H135)</f>
        <v>65522485</v>
      </c>
    </row>
    <row r="130" spans="1:8" ht="12.75">
      <c r="A130" s="41">
        <v>740100</v>
      </c>
      <c r="B130" s="34" t="s">
        <v>86</v>
      </c>
      <c r="C130" s="34"/>
      <c r="D130" s="47">
        <v>33778390</v>
      </c>
      <c r="E130" s="43">
        <v>37071106</v>
      </c>
      <c r="F130" s="43">
        <v>37893051</v>
      </c>
      <c r="G130" s="4">
        <f t="shared" si="2"/>
        <v>102.21721197096197</v>
      </c>
      <c r="H130" s="47">
        <v>38802485</v>
      </c>
    </row>
    <row r="131" spans="1:8" ht="12.75">
      <c r="A131" s="41">
        <v>740100</v>
      </c>
      <c r="B131" s="34" t="s">
        <v>87</v>
      </c>
      <c r="C131" s="34"/>
      <c r="D131" s="47"/>
      <c r="E131" s="43">
        <v>320000</v>
      </c>
      <c r="F131" s="43">
        <v>320000</v>
      </c>
      <c r="G131" s="4">
        <f t="shared" si="2"/>
        <v>100</v>
      </c>
      <c r="H131" s="47">
        <v>320000</v>
      </c>
    </row>
    <row r="132" spans="1:8" ht="12.75">
      <c r="A132" s="41">
        <v>740101</v>
      </c>
      <c r="B132" s="34" t="s">
        <v>88</v>
      </c>
      <c r="C132" s="34"/>
      <c r="D132" s="48">
        <f>SUM(D133+D134)</f>
        <v>51286705</v>
      </c>
      <c r="E132" s="49">
        <f>SUM(E133)</f>
        <v>26400000</v>
      </c>
      <c r="F132" s="49">
        <f>SUM(F133)</f>
        <v>26400000</v>
      </c>
      <c r="G132" s="4">
        <f t="shared" si="2"/>
        <v>100</v>
      </c>
      <c r="H132" s="47">
        <v>26400000</v>
      </c>
    </row>
    <row r="133" spans="1:8" ht="12.75">
      <c r="A133" s="41"/>
      <c r="B133" s="34" t="s">
        <v>199</v>
      </c>
      <c r="C133" s="34"/>
      <c r="D133" s="47">
        <v>39952287</v>
      </c>
      <c r="E133" s="43">
        <v>26400000</v>
      </c>
      <c r="F133" s="43">
        <v>26400000</v>
      </c>
      <c r="G133" s="4">
        <f t="shared" si="2"/>
        <v>100</v>
      </c>
      <c r="H133" s="47">
        <v>26400000</v>
      </c>
    </row>
    <row r="134" spans="1:8" ht="12.75">
      <c r="A134" s="41"/>
      <c r="B134" s="50" t="s">
        <v>200</v>
      </c>
      <c r="C134" s="51"/>
      <c r="D134" s="47">
        <v>11334418</v>
      </c>
      <c r="E134" s="43"/>
      <c r="F134" s="47"/>
      <c r="G134" s="4"/>
      <c r="H134" s="47"/>
    </row>
    <row r="135" spans="1:8" ht="12.75">
      <c r="A135" s="41"/>
      <c r="B135" s="50" t="s">
        <v>89</v>
      </c>
      <c r="C135" s="51"/>
      <c r="D135" s="47"/>
      <c r="E135" s="43">
        <v>23566398</v>
      </c>
      <c r="F135" s="47"/>
      <c r="G135" s="4">
        <f t="shared" si="2"/>
        <v>0</v>
      </c>
      <c r="H135" s="47"/>
    </row>
    <row r="136" spans="1:8" ht="12.75">
      <c r="A136" s="41"/>
      <c r="B136" s="50"/>
      <c r="C136" s="51"/>
      <c r="D136" s="47"/>
      <c r="E136" s="12"/>
      <c r="F136" s="47"/>
      <c r="G136" s="4"/>
      <c r="H136" s="47"/>
    </row>
    <row r="137" spans="1:8" ht="12.75">
      <c r="A137" s="60"/>
      <c r="B137" s="60"/>
      <c r="C137" s="61" t="s">
        <v>90</v>
      </c>
      <c r="D137" s="32">
        <f>SUM(D138+D158+D179+D188)</f>
        <v>4359372295</v>
      </c>
      <c r="E137" s="32">
        <f>SUM(E138+E158+E179+E188)</f>
        <v>4799581208</v>
      </c>
      <c r="F137" s="32">
        <f>SUM(F138+F158+F179+F188)</f>
        <v>4999822177</v>
      </c>
      <c r="G137" s="68">
        <f t="shared" si="2"/>
        <v>104.17205085865066</v>
      </c>
      <c r="H137" s="32">
        <f>SUM(H138+H158+H179+H188)</f>
        <v>5035611098</v>
      </c>
    </row>
    <row r="138" spans="1:8" ht="12.75">
      <c r="A138" s="38">
        <v>40</v>
      </c>
      <c r="B138" s="38"/>
      <c r="C138" s="35" t="s">
        <v>91</v>
      </c>
      <c r="D138" s="39">
        <f>SUM(D139+D140+D141+D152+D154)</f>
        <v>1619539513</v>
      </c>
      <c r="E138" s="40">
        <f>SUM(E139+E140+E141+E152+E154)</f>
        <v>1181740444</v>
      </c>
      <c r="F138" s="40">
        <f>SUM(F139+F140+F141+F152+F154)</f>
        <v>1139141825</v>
      </c>
      <c r="G138" s="69">
        <f t="shared" si="2"/>
        <v>96.39526435637504</v>
      </c>
      <c r="H138" s="39">
        <f>SUM(H139+H140+H141+H152+H154)</f>
        <v>1125199466</v>
      </c>
    </row>
    <row r="139" spans="1:8" ht="12.75">
      <c r="A139" s="38">
        <v>400</v>
      </c>
      <c r="B139" s="38"/>
      <c r="C139" s="35" t="s">
        <v>92</v>
      </c>
      <c r="D139" s="39">
        <v>294155922</v>
      </c>
      <c r="E139" s="40">
        <v>326728059</v>
      </c>
      <c r="F139" s="39">
        <v>355461551</v>
      </c>
      <c r="G139" s="69">
        <f t="shared" si="2"/>
        <v>108.79431417305973</v>
      </c>
      <c r="H139" s="39">
        <v>365425661</v>
      </c>
    </row>
    <row r="140" spans="1:8" ht="12.75">
      <c r="A140" s="38">
        <v>401</v>
      </c>
      <c r="B140" s="38"/>
      <c r="C140" s="35" t="s">
        <v>93</v>
      </c>
      <c r="D140" s="39">
        <v>49357386</v>
      </c>
      <c r="E140" s="40">
        <v>52603299</v>
      </c>
      <c r="F140" s="39">
        <v>56697983</v>
      </c>
      <c r="G140" s="69">
        <f t="shared" si="2"/>
        <v>107.78408213522881</v>
      </c>
      <c r="H140" s="39">
        <v>57961430</v>
      </c>
    </row>
    <row r="141" spans="1:8" ht="12.75">
      <c r="A141" s="38">
        <v>402</v>
      </c>
      <c r="B141" s="38"/>
      <c r="C141" s="35" t="s">
        <v>94</v>
      </c>
      <c r="D141" s="39">
        <f>SUM(D142:D151)</f>
        <v>657199660</v>
      </c>
      <c r="E141" s="40">
        <f>SUM(E142:E151)</f>
        <v>760409086</v>
      </c>
      <c r="F141" s="40">
        <f>SUM(F142:F151)</f>
        <v>685982291</v>
      </c>
      <c r="G141" s="69">
        <f t="shared" si="2"/>
        <v>90.21226911010372</v>
      </c>
      <c r="H141" s="39">
        <f>SUM(H142:H151)</f>
        <v>674812375</v>
      </c>
    </row>
    <row r="142" spans="1:8" ht="12.75">
      <c r="A142" s="41">
        <v>4020</v>
      </c>
      <c r="B142" s="41"/>
      <c r="C142" s="34" t="s">
        <v>95</v>
      </c>
      <c r="D142" s="47">
        <v>64811374</v>
      </c>
      <c r="E142" s="43">
        <v>65363426</v>
      </c>
      <c r="F142" s="47">
        <v>58167122</v>
      </c>
      <c r="G142" s="4">
        <f t="shared" si="2"/>
        <v>88.99032006064064</v>
      </c>
      <c r="H142" s="47">
        <v>60870330</v>
      </c>
    </row>
    <row r="143" spans="1:8" ht="12.75">
      <c r="A143" s="41">
        <v>4021</v>
      </c>
      <c r="B143" s="41"/>
      <c r="C143" s="34" t="s">
        <v>96</v>
      </c>
      <c r="D143" s="47">
        <v>7575685</v>
      </c>
      <c r="E143" s="43">
        <v>6728953</v>
      </c>
      <c r="F143" s="47">
        <v>6565426</v>
      </c>
      <c r="G143" s="4">
        <f t="shared" si="2"/>
        <v>97.56980023489538</v>
      </c>
      <c r="H143" s="47">
        <v>6722996</v>
      </c>
    </row>
    <row r="144" spans="1:8" ht="12.75">
      <c r="A144" s="41">
        <v>4022</v>
      </c>
      <c r="B144" s="41"/>
      <c r="C144" s="34" t="s">
        <v>97</v>
      </c>
      <c r="D144" s="47">
        <v>58748538</v>
      </c>
      <c r="E144" s="43">
        <v>81935887</v>
      </c>
      <c r="F144" s="47">
        <v>84771110</v>
      </c>
      <c r="G144" s="4">
        <f t="shared" si="2"/>
        <v>103.46029451051162</v>
      </c>
      <c r="H144" s="47">
        <v>96188027</v>
      </c>
    </row>
    <row r="145" spans="1:8" ht="12.75">
      <c r="A145" s="41">
        <v>4023</v>
      </c>
      <c r="B145" s="41"/>
      <c r="C145" s="34" t="s">
        <v>98</v>
      </c>
      <c r="D145" s="47">
        <v>6807716</v>
      </c>
      <c r="E145" s="43">
        <v>6366345</v>
      </c>
      <c r="F145" s="47">
        <v>5843311</v>
      </c>
      <c r="G145" s="4">
        <f t="shared" si="2"/>
        <v>91.78439120091669</v>
      </c>
      <c r="H145" s="47">
        <v>6343573</v>
      </c>
    </row>
    <row r="146" spans="1:8" ht="12.75">
      <c r="A146" s="41">
        <v>4024</v>
      </c>
      <c r="B146" s="41"/>
      <c r="C146" s="34" t="s">
        <v>99</v>
      </c>
      <c r="D146" s="47">
        <v>4743071</v>
      </c>
      <c r="E146" s="43">
        <v>5254096</v>
      </c>
      <c r="F146" s="47">
        <v>5390164</v>
      </c>
      <c r="G146" s="4">
        <f t="shared" si="2"/>
        <v>102.58975092956048</v>
      </c>
      <c r="H146" s="47">
        <v>5519528</v>
      </c>
    </row>
    <row r="147" spans="1:8" ht="12.75">
      <c r="A147" s="41">
        <v>4025</v>
      </c>
      <c r="B147" s="41"/>
      <c r="C147" s="34" t="s">
        <v>100</v>
      </c>
      <c r="D147" s="47">
        <v>317992521</v>
      </c>
      <c r="E147" s="43">
        <v>326520910</v>
      </c>
      <c r="F147" s="47">
        <v>270094378</v>
      </c>
      <c r="G147" s="4">
        <f aca="true" t="shared" si="3" ref="G147:G210">F147/E147*100</f>
        <v>82.71886109835968</v>
      </c>
      <c r="H147" s="47">
        <v>268016634</v>
      </c>
    </row>
    <row r="148" spans="1:8" ht="12.75">
      <c r="A148" s="41">
        <v>4026</v>
      </c>
      <c r="B148" s="41"/>
      <c r="C148" s="34" t="s">
        <v>101</v>
      </c>
      <c r="D148" s="47">
        <v>4731595</v>
      </c>
      <c r="E148" s="43">
        <v>2734565</v>
      </c>
      <c r="F148" s="47">
        <v>2411640</v>
      </c>
      <c r="G148" s="4">
        <f t="shared" si="3"/>
        <v>88.19099198592829</v>
      </c>
      <c r="H148" s="47">
        <v>2411640</v>
      </c>
    </row>
    <row r="149" spans="1:8" ht="12.75">
      <c r="A149" s="41">
        <v>4027</v>
      </c>
      <c r="B149" s="41"/>
      <c r="C149" s="34" t="s">
        <v>102</v>
      </c>
      <c r="D149" s="47">
        <v>21219437</v>
      </c>
      <c r="E149" s="43">
        <v>57950874</v>
      </c>
      <c r="F149" s="47">
        <v>59700000</v>
      </c>
      <c r="G149" s="4">
        <f t="shared" si="3"/>
        <v>103.01829097521463</v>
      </c>
      <c r="H149" s="47">
        <v>27340800</v>
      </c>
    </row>
    <row r="150" spans="1:8" ht="12.75">
      <c r="A150" s="41">
        <v>4028</v>
      </c>
      <c r="B150" s="41"/>
      <c r="C150" s="34" t="s">
        <v>103</v>
      </c>
      <c r="D150" s="47">
        <v>15163684</v>
      </c>
      <c r="E150" s="43">
        <v>16787317</v>
      </c>
      <c r="F150" s="47">
        <v>16196450</v>
      </c>
      <c r="G150" s="4">
        <f t="shared" si="3"/>
        <v>96.48027734271058</v>
      </c>
      <c r="H150" s="47">
        <v>16275266</v>
      </c>
    </row>
    <row r="151" spans="1:8" ht="12.75">
      <c r="A151" s="41">
        <v>4029</v>
      </c>
      <c r="B151" s="41"/>
      <c r="C151" s="34" t="s">
        <v>104</v>
      </c>
      <c r="D151" s="47">
        <v>155406039</v>
      </c>
      <c r="E151" s="43">
        <v>190766713</v>
      </c>
      <c r="F151" s="47">
        <v>176842690</v>
      </c>
      <c r="G151" s="4">
        <f t="shared" si="3"/>
        <v>92.70102064399464</v>
      </c>
      <c r="H151" s="47">
        <v>185123581</v>
      </c>
    </row>
    <row r="152" spans="1:8" ht="12.75">
      <c r="A152" s="38">
        <v>403</v>
      </c>
      <c r="B152" s="38"/>
      <c r="C152" s="35" t="s">
        <v>105</v>
      </c>
      <c r="D152" s="39">
        <v>10848304</v>
      </c>
      <c r="E152" s="40">
        <v>12000000</v>
      </c>
      <c r="F152" s="39">
        <v>21000000</v>
      </c>
      <c r="G152" s="69">
        <f t="shared" si="3"/>
        <v>175</v>
      </c>
      <c r="H152" s="39">
        <v>22000000</v>
      </c>
    </row>
    <row r="153" spans="1:8" ht="12.75">
      <c r="A153" s="41">
        <v>4033</v>
      </c>
      <c r="B153" s="38"/>
      <c r="C153" s="34" t="s">
        <v>106</v>
      </c>
      <c r="D153" s="47">
        <v>10848304</v>
      </c>
      <c r="E153" s="43">
        <v>12000000</v>
      </c>
      <c r="F153" s="47">
        <v>21000000</v>
      </c>
      <c r="G153" s="4">
        <f t="shared" si="3"/>
        <v>175</v>
      </c>
      <c r="H153" s="47">
        <v>22000000</v>
      </c>
    </row>
    <row r="154" spans="1:8" ht="12.75">
      <c r="A154" s="38">
        <v>409</v>
      </c>
      <c r="B154" s="38"/>
      <c r="C154" s="35" t="s">
        <v>107</v>
      </c>
      <c r="D154" s="39">
        <f>D157</f>
        <v>607978241</v>
      </c>
      <c r="E154" s="39">
        <f>SUM(E155:E157)</f>
        <v>30000000</v>
      </c>
      <c r="F154" s="39">
        <f>SUM(F155:F157)</f>
        <v>20000000</v>
      </c>
      <c r="G154" s="69">
        <f t="shared" si="3"/>
        <v>66.66666666666666</v>
      </c>
      <c r="H154" s="39">
        <f>SUM(H155:H157)</f>
        <v>5000000</v>
      </c>
    </row>
    <row r="155" spans="1:8" ht="12.75">
      <c r="A155" s="41">
        <v>4090</v>
      </c>
      <c r="B155" s="41"/>
      <c r="C155" s="34" t="s">
        <v>108</v>
      </c>
      <c r="D155" s="47"/>
      <c r="E155" s="43">
        <v>15000000</v>
      </c>
      <c r="F155" s="47">
        <v>15000000</v>
      </c>
      <c r="G155" s="4">
        <f t="shared" si="3"/>
        <v>100</v>
      </c>
      <c r="H155" s="47">
        <v>5000000</v>
      </c>
    </row>
    <row r="156" spans="1:8" ht="12.75">
      <c r="A156" s="41">
        <v>4091</v>
      </c>
      <c r="B156" s="41"/>
      <c r="C156" s="34" t="s">
        <v>109</v>
      </c>
      <c r="D156" s="47"/>
      <c r="E156" s="43">
        <v>15000000</v>
      </c>
      <c r="F156" s="47">
        <v>5000000</v>
      </c>
      <c r="G156" s="4">
        <f t="shared" si="3"/>
        <v>33.33333333333333</v>
      </c>
      <c r="H156" s="47"/>
    </row>
    <row r="157" spans="1:8" ht="12.75">
      <c r="A157" s="41">
        <v>4093</v>
      </c>
      <c r="B157" s="41"/>
      <c r="C157" s="34" t="s">
        <v>110</v>
      </c>
      <c r="D157" s="47">
        <v>607978241</v>
      </c>
      <c r="E157" s="43"/>
      <c r="F157" s="47"/>
      <c r="G157" s="4"/>
      <c r="H157" s="47"/>
    </row>
    <row r="158" spans="1:8" ht="12.75">
      <c r="A158" s="38">
        <v>41</v>
      </c>
      <c r="B158" s="38"/>
      <c r="C158" s="35" t="s">
        <v>111</v>
      </c>
      <c r="D158" s="39">
        <f>SUM(D159+D161+D166+D168)</f>
        <v>1452648176</v>
      </c>
      <c r="E158" s="40">
        <f>SUM(E159+E161+E166+E168)</f>
        <v>1435122987</v>
      </c>
      <c r="F158" s="40">
        <f>SUM(F159+F161+F166+F168)</f>
        <v>1446171212</v>
      </c>
      <c r="G158" s="69">
        <f t="shared" si="3"/>
        <v>100.76984517007112</v>
      </c>
      <c r="H158" s="39">
        <f>SUM(H159+H161+H166+H168)</f>
        <v>1488267493</v>
      </c>
    </row>
    <row r="159" spans="1:8" ht="12.75">
      <c r="A159" s="38">
        <v>410</v>
      </c>
      <c r="B159" s="38"/>
      <c r="C159" s="35" t="s">
        <v>112</v>
      </c>
      <c r="D159" s="39">
        <v>6093832</v>
      </c>
      <c r="E159" s="40">
        <v>6650000</v>
      </c>
      <c r="F159" s="40">
        <v>10500000</v>
      </c>
      <c r="G159" s="69">
        <f t="shared" si="3"/>
        <v>157.89473684210526</v>
      </c>
      <c r="H159" s="39">
        <v>16400000</v>
      </c>
    </row>
    <row r="160" spans="1:8" ht="12.75">
      <c r="A160" s="41">
        <v>4102</v>
      </c>
      <c r="B160" s="41"/>
      <c r="C160" s="34" t="s">
        <v>113</v>
      </c>
      <c r="D160" s="47">
        <v>6093832</v>
      </c>
      <c r="E160" s="43">
        <v>6650000</v>
      </c>
      <c r="F160" s="47">
        <v>10500000</v>
      </c>
      <c r="G160" s="4">
        <f t="shared" si="3"/>
        <v>157.89473684210526</v>
      </c>
      <c r="H160" s="47">
        <v>16400000</v>
      </c>
    </row>
    <row r="161" spans="1:8" ht="12.75">
      <c r="A161" s="38">
        <v>411</v>
      </c>
      <c r="B161" s="38"/>
      <c r="C161" s="35" t="s">
        <v>114</v>
      </c>
      <c r="D161" s="39">
        <f>SUM(+D163+D164+D165+D162)</f>
        <v>489652425</v>
      </c>
      <c r="E161" s="40">
        <f>SUM(+E163+E164+E165+E162)</f>
        <v>519792622</v>
      </c>
      <c r="F161" s="40">
        <f>SUM(+F163+F164+F165+F162)</f>
        <v>533886454</v>
      </c>
      <c r="G161" s="69">
        <f t="shared" si="3"/>
        <v>102.71143363785566</v>
      </c>
      <c r="H161" s="39">
        <f>SUM(+H163+H164+H165+H162)</f>
        <v>550796881</v>
      </c>
    </row>
    <row r="162" spans="1:8" ht="12.75">
      <c r="A162" s="41">
        <v>4110</v>
      </c>
      <c r="B162" s="38"/>
      <c r="C162" s="34" t="s">
        <v>115</v>
      </c>
      <c r="D162" s="42">
        <v>3819720</v>
      </c>
      <c r="E162" s="43">
        <v>3950000</v>
      </c>
      <c r="F162" s="47">
        <v>4040850</v>
      </c>
      <c r="G162" s="4">
        <f t="shared" si="3"/>
        <v>102.3</v>
      </c>
      <c r="H162" s="47">
        <v>4137830</v>
      </c>
    </row>
    <row r="163" spans="1:8" ht="12.75">
      <c r="A163" s="41">
        <v>4115</v>
      </c>
      <c r="B163" s="41"/>
      <c r="C163" s="34" t="s">
        <v>116</v>
      </c>
      <c r="D163" s="47">
        <v>102598</v>
      </c>
      <c r="E163" s="43">
        <v>400000</v>
      </c>
      <c r="F163" s="47">
        <v>400000</v>
      </c>
      <c r="G163" s="4">
        <f t="shared" si="3"/>
        <v>100</v>
      </c>
      <c r="H163" s="47">
        <v>2500000</v>
      </c>
    </row>
    <row r="164" spans="1:8" ht="12.75">
      <c r="A164" s="41">
        <v>4117</v>
      </c>
      <c r="B164" s="41"/>
      <c r="C164" s="34" t="s">
        <v>117</v>
      </c>
      <c r="D164" s="47">
        <v>5353506</v>
      </c>
      <c r="E164" s="43">
        <v>5950000</v>
      </c>
      <c r="F164" s="47">
        <v>4450000</v>
      </c>
      <c r="G164" s="4">
        <f t="shared" si="3"/>
        <v>74.78991596638656</v>
      </c>
      <c r="H164" s="47">
        <v>4556800</v>
      </c>
    </row>
    <row r="165" spans="1:8" ht="12.75">
      <c r="A165" s="41">
        <v>4119</v>
      </c>
      <c r="B165" s="41"/>
      <c r="C165" s="34" t="s">
        <v>118</v>
      </c>
      <c r="D165" s="47">
        <v>480376601</v>
      </c>
      <c r="E165" s="43">
        <v>509492622</v>
      </c>
      <c r="F165" s="47">
        <v>524995604</v>
      </c>
      <c r="G165" s="4">
        <f t="shared" si="3"/>
        <v>103.04282757601935</v>
      </c>
      <c r="H165" s="47">
        <v>539602251</v>
      </c>
    </row>
    <row r="166" spans="1:8" ht="12.75">
      <c r="A166" s="38">
        <v>412</v>
      </c>
      <c r="B166" s="38"/>
      <c r="C166" s="35" t="s">
        <v>119</v>
      </c>
      <c r="D166" s="39">
        <v>122072653</v>
      </c>
      <c r="E166" s="40">
        <v>113412838</v>
      </c>
      <c r="F166" s="40">
        <v>112897571</v>
      </c>
      <c r="G166" s="69">
        <f t="shared" si="3"/>
        <v>99.54567136394206</v>
      </c>
      <c r="H166" s="39">
        <v>116690019</v>
      </c>
    </row>
    <row r="167" spans="1:8" ht="12.75">
      <c r="A167" s="41">
        <v>4120</v>
      </c>
      <c r="B167" s="41"/>
      <c r="C167" s="34" t="s">
        <v>120</v>
      </c>
      <c r="D167" s="47">
        <v>122072653</v>
      </c>
      <c r="E167" s="43">
        <v>113412838</v>
      </c>
      <c r="F167" s="47">
        <v>112897571</v>
      </c>
      <c r="G167" s="4">
        <f t="shared" si="3"/>
        <v>99.54567136394206</v>
      </c>
      <c r="H167" s="47">
        <v>116690019</v>
      </c>
    </row>
    <row r="168" spans="1:8" ht="12.75">
      <c r="A168" s="38">
        <v>413</v>
      </c>
      <c r="B168" s="38"/>
      <c r="C168" s="35" t="s">
        <v>121</v>
      </c>
      <c r="D168" s="39">
        <f>SUM(D169+D172+D173)</f>
        <v>834829266</v>
      </c>
      <c r="E168" s="40">
        <f>SUM(E169+E172+E173)</f>
        <v>795267527</v>
      </c>
      <c r="F168" s="40">
        <f>SUM(F169+F172+F173)</f>
        <v>788887187</v>
      </c>
      <c r="G168" s="69">
        <f t="shared" si="3"/>
        <v>99.19771148910498</v>
      </c>
      <c r="H168" s="39">
        <f>SUM(H169+H172+H173)</f>
        <v>804380593</v>
      </c>
    </row>
    <row r="169" spans="1:8" ht="12.75">
      <c r="A169" s="41">
        <v>4130</v>
      </c>
      <c r="B169" s="41"/>
      <c r="C169" s="34" t="s">
        <v>122</v>
      </c>
      <c r="D169" s="42">
        <f>SUM(D170+D171)</f>
        <v>74712219</v>
      </c>
      <c r="E169" s="46">
        <f>SUM(E170+E171)</f>
        <v>51323848</v>
      </c>
      <c r="F169" s="46">
        <f>SUM(F170+F171)</f>
        <v>77662384</v>
      </c>
      <c r="G169" s="4">
        <f t="shared" si="3"/>
        <v>151.31831892261857</v>
      </c>
      <c r="H169" s="42">
        <f>SUM(H170+H171)</f>
        <v>50464444</v>
      </c>
    </row>
    <row r="170" spans="1:8" ht="12.75">
      <c r="A170" s="41">
        <v>413003</v>
      </c>
      <c r="B170" s="41"/>
      <c r="C170" s="34" t="s">
        <v>123</v>
      </c>
      <c r="D170" s="47">
        <v>66018469</v>
      </c>
      <c r="E170" s="43">
        <v>40102162</v>
      </c>
      <c r="F170" s="47">
        <v>68000000</v>
      </c>
      <c r="G170" s="4">
        <f t="shared" si="3"/>
        <v>169.5669176140678</v>
      </c>
      <c r="H170" s="47">
        <v>40000000</v>
      </c>
    </row>
    <row r="171" spans="1:8" ht="12.75">
      <c r="A171" s="41">
        <v>413004</v>
      </c>
      <c r="B171" s="41"/>
      <c r="C171" s="34" t="s">
        <v>124</v>
      </c>
      <c r="D171" s="47">
        <v>8693750</v>
      </c>
      <c r="E171" s="43">
        <v>11221686</v>
      </c>
      <c r="F171" s="47">
        <v>9662384</v>
      </c>
      <c r="G171" s="4">
        <f t="shared" si="3"/>
        <v>86.1045657488545</v>
      </c>
      <c r="H171" s="47">
        <v>10464444</v>
      </c>
    </row>
    <row r="172" spans="1:8" ht="12.75">
      <c r="A172" s="41">
        <v>4131</v>
      </c>
      <c r="B172" s="41"/>
      <c r="C172" s="34" t="s">
        <v>125</v>
      </c>
      <c r="D172" s="47">
        <v>52882070</v>
      </c>
      <c r="E172" s="43">
        <v>42000000</v>
      </c>
      <c r="F172" s="47">
        <v>44000000</v>
      </c>
      <c r="G172" s="4">
        <f t="shared" si="3"/>
        <v>104.76190476190477</v>
      </c>
      <c r="H172" s="47">
        <v>45056000</v>
      </c>
    </row>
    <row r="173" spans="1:8" ht="12.75">
      <c r="A173" s="41">
        <v>4133</v>
      </c>
      <c r="B173" s="41"/>
      <c r="C173" s="34" t="s">
        <v>126</v>
      </c>
      <c r="D173" s="42">
        <f>SUM(D174:D177)</f>
        <v>707234977</v>
      </c>
      <c r="E173" s="46">
        <f>SUM(E174:E178)</f>
        <v>701943679</v>
      </c>
      <c r="F173" s="46">
        <f>SUM(F174:F178)</f>
        <v>667224803</v>
      </c>
      <c r="G173" s="46">
        <f>SUM(G174:G178)</f>
        <v>365.69402366271936</v>
      </c>
      <c r="H173" s="42">
        <f>SUM(H174:H178)</f>
        <v>708860149</v>
      </c>
    </row>
    <row r="174" spans="1:8" ht="12.75">
      <c r="A174" s="41">
        <v>413300</v>
      </c>
      <c r="B174" s="41"/>
      <c r="C174" s="34" t="s">
        <v>127</v>
      </c>
      <c r="D174" s="47">
        <v>173376585</v>
      </c>
      <c r="E174" s="43">
        <v>186128264</v>
      </c>
      <c r="F174" s="47">
        <v>161493619</v>
      </c>
      <c r="G174" s="4">
        <f t="shared" si="3"/>
        <v>86.76469415735806</v>
      </c>
      <c r="H174" s="47">
        <v>167080493</v>
      </c>
    </row>
    <row r="175" spans="1:8" ht="12.75">
      <c r="A175" s="41">
        <v>413301</v>
      </c>
      <c r="B175" s="41"/>
      <c r="C175" s="34" t="s">
        <v>128</v>
      </c>
      <c r="D175" s="47">
        <v>29788253</v>
      </c>
      <c r="E175" s="43">
        <v>31746000</v>
      </c>
      <c r="F175" s="47">
        <v>26535277</v>
      </c>
      <c r="G175" s="4">
        <f t="shared" si="3"/>
        <v>83.58620613620613</v>
      </c>
      <c r="H175" s="47">
        <v>26553347</v>
      </c>
    </row>
    <row r="176" spans="1:8" ht="12.75">
      <c r="A176" s="41">
        <v>413302</v>
      </c>
      <c r="B176" s="41"/>
      <c r="C176" s="34" t="s">
        <v>129</v>
      </c>
      <c r="D176" s="47">
        <v>491112902</v>
      </c>
      <c r="E176" s="43">
        <v>476661898</v>
      </c>
      <c r="F176" s="47">
        <v>475941927</v>
      </c>
      <c r="G176" s="4">
        <f t="shared" si="3"/>
        <v>99.8489556217896</v>
      </c>
      <c r="H176" s="47">
        <v>511898880</v>
      </c>
    </row>
    <row r="177" spans="1:8" ht="12.75">
      <c r="A177" s="41">
        <v>413310</v>
      </c>
      <c r="B177" s="41"/>
      <c r="C177" s="34" t="s">
        <v>130</v>
      </c>
      <c r="D177" s="47">
        <v>12957237</v>
      </c>
      <c r="E177" s="43">
        <v>3407517</v>
      </c>
      <c r="F177" s="47">
        <v>3253980</v>
      </c>
      <c r="G177" s="4">
        <f t="shared" si="3"/>
        <v>95.4941677473656</v>
      </c>
      <c r="H177" s="47">
        <v>3327429</v>
      </c>
    </row>
    <row r="178" spans="1:8" ht="12.75">
      <c r="A178" s="41">
        <v>4135</v>
      </c>
      <c r="B178" s="41"/>
      <c r="C178" s="34" t="s">
        <v>131</v>
      </c>
      <c r="D178" s="47"/>
      <c r="E178" s="43">
        <v>4000000</v>
      </c>
      <c r="F178" s="47"/>
      <c r="G178" s="4">
        <f t="shared" si="3"/>
        <v>0</v>
      </c>
      <c r="H178" s="47"/>
    </row>
    <row r="179" spans="1:8" ht="12.75">
      <c r="A179" s="38">
        <v>42</v>
      </c>
      <c r="B179" s="38"/>
      <c r="C179" s="35" t="s">
        <v>132</v>
      </c>
      <c r="D179" s="39">
        <f>D180</f>
        <v>874659812</v>
      </c>
      <c r="E179" s="40">
        <f>E180</f>
        <v>1725479140</v>
      </c>
      <c r="F179" s="40">
        <f>F180</f>
        <v>2059019140</v>
      </c>
      <c r="G179" s="69">
        <f t="shared" si="3"/>
        <v>119.3302829496971</v>
      </c>
      <c r="H179" s="39">
        <f>H180</f>
        <v>2036594679</v>
      </c>
    </row>
    <row r="180" spans="1:8" ht="12.75">
      <c r="A180" s="38">
        <v>420</v>
      </c>
      <c r="B180" s="38"/>
      <c r="C180" s="35" t="s">
        <v>133</v>
      </c>
      <c r="D180" s="39">
        <f>SUM(D181:D187)</f>
        <v>874659812</v>
      </c>
      <c r="E180" s="40">
        <f>SUM(E181:E187)</f>
        <v>1725479140</v>
      </c>
      <c r="F180" s="40">
        <f>SUM(F181:F187)</f>
        <v>2059019140</v>
      </c>
      <c r="G180" s="69">
        <f t="shared" si="3"/>
        <v>119.3302829496971</v>
      </c>
      <c r="H180" s="39">
        <f>SUM(H181:H187)</f>
        <v>2036594679</v>
      </c>
    </row>
    <row r="181" spans="1:8" ht="12.75">
      <c r="A181" s="41">
        <v>4200</v>
      </c>
      <c r="B181" s="41"/>
      <c r="C181" s="34" t="s">
        <v>134</v>
      </c>
      <c r="D181" s="47">
        <v>1530000</v>
      </c>
      <c r="E181" s="43">
        <v>35692504</v>
      </c>
      <c r="F181" s="47">
        <v>110300000</v>
      </c>
      <c r="G181" s="4">
        <f t="shared" si="3"/>
        <v>309.02847275719296</v>
      </c>
      <c r="H181" s="47">
        <v>111509600</v>
      </c>
    </row>
    <row r="182" spans="1:8" ht="12.75">
      <c r="A182" s="41">
        <v>4202</v>
      </c>
      <c r="B182" s="41"/>
      <c r="C182" s="34" t="s">
        <v>135</v>
      </c>
      <c r="D182" s="47">
        <v>22994306</v>
      </c>
      <c r="E182" s="43">
        <v>85441460</v>
      </c>
      <c r="F182" s="47">
        <v>56564000</v>
      </c>
      <c r="G182" s="4">
        <f t="shared" si="3"/>
        <v>66.20205225893847</v>
      </c>
      <c r="H182" s="47">
        <v>12600560</v>
      </c>
    </row>
    <row r="183" spans="1:8" ht="12.75">
      <c r="A183" s="41">
        <v>4203</v>
      </c>
      <c r="B183" s="41"/>
      <c r="C183" s="34" t="s">
        <v>136</v>
      </c>
      <c r="D183" s="47">
        <v>450000</v>
      </c>
      <c r="E183" s="43">
        <v>448000</v>
      </c>
      <c r="F183" s="47"/>
      <c r="G183" s="4">
        <f t="shared" si="3"/>
        <v>0</v>
      </c>
      <c r="H183" s="47"/>
    </row>
    <row r="184" spans="1:8" ht="12.75">
      <c r="A184" s="41">
        <v>4204</v>
      </c>
      <c r="B184" s="41"/>
      <c r="C184" s="34" t="s">
        <v>137</v>
      </c>
      <c r="D184" s="47">
        <v>609375294</v>
      </c>
      <c r="E184" s="43">
        <v>1127973409</v>
      </c>
      <c r="F184" s="47">
        <v>1567063868</v>
      </c>
      <c r="G184" s="4">
        <f t="shared" si="3"/>
        <v>138.92737678889733</v>
      </c>
      <c r="H184" s="47">
        <v>1657396176</v>
      </c>
    </row>
    <row r="185" spans="1:8" ht="12.75">
      <c r="A185" s="41">
        <v>4205</v>
      </c>
      <c r="B185" s="41"/>
      <c r="C185" s="34" t="s">
        <v>138</v>
      </c>
      <c r="D185" s="47">
        <v>109575152</v>
      </c>
      <c r="E185" s="43">
        <v>112469272</v>
      </c>
      <c r="F185" s="47">
        <v>112351272</v>
      </c>
      <c r="G185" s="4">
        <f t="shared" si="3"/>
        <v>99.8950824541658</v>
      </c>
      <c r="H185" s="47">
        <v>145407703</v>
      </c>
    </row>
    <row r="186" spans="1:8" ht="12.75">
      <c r="A186" s="41">
        <v>4206</v>
      </c>
      <c r="B186" s="41"/>
      <c r="C186" s="34" t="s">
        <v>139</v>
      </c>
      <c r="D186" s="47">
        <v>51502591</v>
      </c>
      <c r="E186" s="43">
        <v>263938615</v>
      </c>
      <c r="F186" s="47">
        <v>70000000</v>
      </c>
      <c r="G186" s="4">
        <f t="shared" si="3"/>
        <v>26.521318223936273</v>
      </c>
      <c r="H186" s="47">
        <v>25000000</v>
      </c>
    </row>
    <row r="187" spans="1:8" ht="12.75">
      <c r="A187" s="41">
        <v>4208</v>
      </c>
      <c r="B187" s="41"/>
      <c r="C187" s="34" t="s">
        <v>140</v>
      </c>
      <c r="D187" s="47">
        <v>79232469</v>
      </c>
      <c r="E187" s="43">
        <v>99515880</v>
      </c>
      <c r="F187" s="47">
        <v>142740000</v>
      </c>
      <c r="G187" s="4">
        <f t="shared" si="3"/>
        <v>143.43439459109442</v>
      </c>
      <c r="H187" s="47">
        <v>84680640</v>
      </c>
    </row>
    <row r="188" spans="1:8" ht="12.75">
      <c r="A188" s="38">
        <v>43</v>
      </c>
      <c r="B188" s="38"/>
      <c r="C188" s="35" t="s">
        <v>141</v>
      </c>
      <c r="D188" s="39">
        <f>D189+D195</f>
        <v>412524794</v>
      </c>
      <c r="E188" s="40">
        <f>E189+E195</f>
        <v>457238637</v>
      </c>
      <c r="F188" s="40">
        <f>F189+F195</f>
        <v>355490000</v>
      </c>
      <c r="G188" s="69">
        <f t="shared" si="3"/>
        <v>77.74714803902279</v>
      </c>
      <c r="H188" s="39">
        <f>H189+H195</f>
        <v>385549460</v>
      </c>
    </row>
    <row r="189" spans="1:8" ht="12.75">
      <c r="A189" s="38">
        <v>431</v>
      </c>
      <c r="B189" s="38"/>
      <c r="C189" s="35" t="s">
        <v>142</v>
      </c>
      <c r="D189" s="39">
        <f>SUM(D191:D193)</f>
        <v>356360872</v>
      </c>
      <c r="E189" s="40">
        <f>SUM(E191:E193)</f>
        <v>383618229</v>
      </c>
      <c r="F189" s="40">
        <f>SUM(F191:F193)</f>
        <v>304000000</v>
      </c>
      <c r="G189" s="69">
        <f t="shared" si="3"/>
        <v>79.245452123705</v>
      </c>
      <c r="H189" s="39">
        <f>SUM(H191:H193)</f>
        <v>337500000</v>
      </c>
    </row>
    <row r="190" spans="1:8" ht="12.75">
      <c r="A190" s="38"/>
      <c r="B190" s="38"/>
      <c r="C190" s="35" t="s">
        <v>143</v>
      </c>
      <c r="D190" s="39"/>
      <c r="E190" s="43"/>
      <c r="F190" s="47"/>
      <c r="G190" s="4"/>
      <c r="H190" s="47"/>
    </row>
    <row r="191" spans="1:8" ht="12.75">
      <c r="A191" s="41">
        <v>4310</v>
      </c>
      <c r="B191" s="41"/>
      <c r="C191" s="34" t="s">
        <v>144</v>
      </c>
      <c r="D191" s="47">
        <v>33770000</v>
      </c>
      <c r="E191" s="43">
        <v>13013828</v>
      </c>
      <c r="F191" s="47">
        <v>13500000</v>
      </c>
      <c r="G191" s="4">
        <f t="shared" si="3"/>
        <v>103.7358108621076</v>
      </c>
      <c r="H191" s="47">
        <v>12000000</v>
      </c>
    </row>
    <row r="192" spans="1:8" ht="12.75">
      <c r="A192" s="41">
        <v>4311</v>
      </c>
      <c r="B192" s="41"/>
      <c r="C192" s="34" t="s">
        <v>145</v>
      </c>
      <c r="D192" s="47">
        <v>32297231</v>
      </c>
      <c r="E192" s="43">
        <v>27368401</v>
      </c>
      <c r="F192" s="47"/>
      <c r="G192" s="4">
        <f t="shared" si="3"/>
        <v>0</v>
      </c>
      <c r="H192" s="47"/>
    </row>
    <row r="193" spans="1:8" ht="12.75">
      <c r="A193" s="41">
        <v>4313</v>
      </c>
      <c r="B193" s="41"/>
      <c r="C193" s="34" t="s">
        <v>146</v>
      </c>
      <c r="D193" s="47">
        <v>290293641</v>
      </c>
      <c r="E193" s="43">
        <v>343236000</v>
      </c>
      <c r="F193" s="47">
        <v>290500000</v>
      </c>
      <c r="G193" s="4">
        <f t="shared" si="3"/>
        <v>84.63564427973755</v>
      </c>
      <c r="H193" s="47">
        <v>325500000</v>
      </c>
    </row>
    <row r="194" spans="1:8" ht="12.75">
      <c r="A194" s="38">
        <v>432</v>
      </c>
      <c r="B194" s="41"/>
      <c r="C194" s="35" t="s">
        <v>147</v>
      </c>
      <c r="D194" s="39">
        <f>D195</f>
        <v>56163922</v>
      </c>
      <c r="E194" s="40">
        <f>E195</f>
        <v>73620408</v>
      </c>
      <c r="F194" s="40">
        <f>F195</f>
        <v>51490000</v>
      </c>
      <c r="G194" s="69">
        <f t="shared" si="3"/>
        <v>69.93984602747652</v>
      </c>
      <c r="H194" s="39">
        <f>H195</f>
        <v>48049460</v>
      </c>
    </row>
    <row r="195" spans="1:8" ht="12.75">
      <c r="A195" s="41">
        <v>4323</v>
      </c>
      <c r="B195" s="41"/>
      <c r="C195" s="34" t="s">
        <v>148</v>
      </c>
      <c r="D195" s="47">
        <v>56163922</v>
      </c>
      <c r="E195" s="43">
        <v>73620408</v>
      </c>
      <c r="F195" s="47">
        <v>51490000</v>
      </c>
      <c r="G195" s="4">
        <f t="shared" si="3"/>
        <v>69.93984602747652</v>
      </c>
      <c r="H195" s="47">
        <v>48049460</v>
      </c>
    </row>
    <row r="196" spans="1:8" ht="12.75">
      <c r="A196" s="62"/>
      <c r="B196" s="62"/>
      <c r="C196" s="63" t="s">
        <v>149</v>
      </c>
      <c r="D196" s="32">
        <f>D12-D137</f>
        <v>-472801306</v>
      </c>
      <c r="E196" s="33">
        <f>E12-E137</f>
        <v>-303877431</v>
      </c>
      <c r="F196" s="33">
        <f>F12-F137</f>
        <v>-491642000</v>
      </c>
      <c r="G196" s="68">
        <f t="shared" si="3"/>
        <v>161.7895736389847</v>
      </c>
      <c r="H196" s="32">
        <f>H12-H137</f>
        <v>-130100000.19999981</v>
      </c>
    </row>
    <row r="197" spans="1:8" ht="12.75">
      <c r="A197" s="62"/>
      <c r="B197" s="62"/>
      <c r="C197" s="63"/>
      <c r="D197" s="64"/>
      <c r="E197" s="19"/>
      <c r="F197" s="64"/>
      <c r="G197" s="64"/>
      <c r="H197" s="64"/>
    </row>
    <row r="198" spans="1:8" ht="18">
      <c r="A198" s="62"/>
      <c r="B198" s="62"/>
      <c r="C198" s="65" t="s">
        <v>150</v>
      </c>
      <c r="D198" s="64"/>
      <c r="E198" s="19"/>
      <c r="F198" s="64"/>
      <c r="G198" s="64"/>
      <c r="H198" s="64"/>
    </row>
    <row r="199" spans="1:8" ht="12.75">
      <c r="A199" s="38">
        <v>75</v>
      </c>
      <c r="B199" s="38"/>
      <c r="C199" s="35" t="s">
        <v>151</v>
      </c>
      <c r="D199" s="47"/>
      <c r="E199" s="12"/>
      <c r="F199" s="47"/>
      <c r="G199" s="4"/>
      <c r="H199" s="47"/>
    </row>
    <row r="200" spans="1:8" ht="12.75">
      <c r="A200" s="34"/>
      <c r="B200" s="34"/>
      <c r="C200" s="35" t="s">
        <v>152</v>
      </c>
      <c r="D200" s="39">
        <f>D201</f>
        <v>60427403</v>
      </c>
      <c r="E200" s="40">
        <f>E201</f>
        <v>54500000</v>
      </c>
      <c r="F200" s="40">
        <f>F201</f>
        <v>52242000</v>
      </c>
      <c r="G200" s="69">
        <f t="shared" si="3"/>
        <v>95.85688073394495</v>
      </c>
      <c r="H200" s="39">
        <f>H201</f>
        <v>53100000</v>
      </c>
    </row>
    <row r="201" spans="1:8" ht="12.75">
      <c r="A201" s="38">
        <v>750</v>
      </c>
      <c r="B201" s="38"/>
      <c r="C201" s="35" t="s">
        <v>153</v>
      </c>
      <c r="D201" s="39">
        <f>SUM(D202+D203)</f>
        <v>60427403</v>
      </c>
      <c r="E201" s="40">
        <f>SUM(E202+E203)</f>
        <v>54500000</v>
      </c>
      <c r="F201" s="40">
        <f>SUM(F202+F203)</f>
        <v>52242000</v>
      </c>
      <c r="G201" s="69">
        <f t="shared" si="3"/>
        <v>95.85688073394495</v>
      </c>
      <c r="H201" s="39">
        <f>SUM(H202+H203)</f>
        <v>53100000</v>
      </c>
    </row>
    <row r="202" spans="1:8" ht="12.75">
      <c r="A202" s="41">
        <v>7503</v>
      </c>
      <c r="B202" s="41"/>
      <c r="C202" s="34" t="s">
        <v>154</v>
      </c>
      <c r="D202" s="47">
        <v>46857618</v>
      </c>
      <c r="E202" s="43">
        <v>41000000</v>
      </c>
      <c r="F202" s="47">
        <v>38000000</v>
      </c>
      <c r="G202" s="4">
        <f t="shared" si="3"/>
        <v>92.6829268292683</v>
      </c>
      <c r="H202" s="47">
        <v>38500000</v>
      </c>
    </row>
    <row r="203" spans="1:8" ht="12.75">
      <c r="A203" s="41">
        <v>7504</v>
      </c>
      <c r="B203" s="41"/>
      <c r="C203" s="34" t="s">
        <v>155</v>
      </c>
      <c r="D203" s="47">
        <v>13569785</v>
      </c>
      <c r="E203" s="43">
        <v>13500000</v>
      </c>
      <c r="F203" s="47">
        <v>14242000</v>
      </c>
      <c r="G203" s="4">
        <f t="shared" si="3"/>
        <v>105.4962962962963</v>
      </c>
      <c r="H203" s="47">
        <v>14600000</v>
      </c>
    </row>
    <row r="204" spans="1:8" ht="12.75">
      <c r="A204" s="38">
        <v>44</v>
      </c>
      <c r="B204" s="38"/>
      <c r="C204" s="35" t="s">
        <v>156</v>
      </c>
      <c r="D204" s="39">
        <f>D205</f>
        <v>23000000</v>
      </c>
      <c r="E204" s="40">
        <f>E205</f>
        <v>15000000</v>
      </c>
      <c r="F204" s="40">
        <f>F205</f>
        <v>0</v>
      </c>
      <c r="G204" s="4">
        <f t="shared" si="3"/>
        <v>0</v>
      </c>
      <c r="H204" s="47">
        <v>0</v>
      </c>
    </row>
    <row r="205" spans="1:8" ht="12.75">
      <c r="A205" s="38">
        <v>440</v>
      </c>
      <c r="B205" s="38"/>
      <c r="C205" s="35" t="s">
        <v>157</v>
      </c>
      <c r="D205" s="39">
        <f>SUM(D207+D208)</f>
        <v>23000000</v>
      </c>
      <c r="E205" s="40">
        <f>SUM(E206+E207)</f>
        <v>15000000</v>
      </c>
      <c r="F205" s="40">
        <f>SUM(F206+F207)</f>
        <v>0</v>
      </c>
      <c r="G205" s="4">
        <f t="shared" si="3"/>
        <v>0</v>
      </c>
      <c r="H205" s="47">
        <v>0</v>
      </c>
    </row>
    <row r="206" spans="1:8" ht="12.75">
      <c r="A206" s="41">
        <v>4400</v>
      </c>
      <c r="B206" s="41"/>
      <c r="C206" s="34" t="s">
        <v>158</v>
      </c>
      <c r="D206" s="47"/>
      <c r="E206" s="12">
        <v>0</v>
      </c>
      <c r="F206" s="47">
        <v>0</v>
      </c>
      <c r="G206" s="4"/>
      <c r="H206" s="47"/>
    </row>
    <row r="207" spans="1:8" ht="12.75">
      <c r="A207" s="41">
        <v>4403</v>
      </c>
      <c r="B207" s="41"/>
      <c r="C207" s="34" t="s">
        <v>159</v>
      </c>
      <c r="D207" s="47">
        <v>17000000</v>
      </c>
      <c r="E207" s="43">
        <v>15000000</v>
      </c>
      <c r="F207" s="47"/>
      <c r="G207" s="4">
        <f t="shared" si="3"/>
        <v>0</v>
      </c>
      <c r="H207" s="47"/>
    </row>
    <row r="208" spans="1:8" ht="12.75">
      <c r="A208" s="41">
        <v>441</v>
      </c>
      <c r="B208" s="41"/>
      <c r="C208" s="34" t="s">
        <v>187</v>
      </c>
      <c r="D208" s="47">
        <v>6000000</v>
      </c>
      <c r="E208" s="43"/>
      <c r="F208" s="47"/>
      <c r="G208" s="4"/>
      <c r="H208" s="47"/>
    </row>
    <row r="209" spans="1:8" ht="12.75">
      <c r="A209" s="41"/>
      <c r="B209" s="41"/>
      <c r="C209" s="35" t="s">
        <v>160</v>
      </c>
      <c r="D209" s="47"/>
      <c r="E209" s="12"/>
      <c r="F209" s="47"/>
      <c r="G209" s="4"/>
      <c r="H209" s="47"/>
    </row>
    <row r="210" spans="1:8" ht="12.75">
      <c r="A210" s="41"/>
      <c r="B210" s="41"/>
      <c r="C210" s="35" t="s">
        <v>161</v>
      </c>
      <c r="D210" s="39">
        <f>D200-D204</f>
        <v>37427403</v>
      </c>
      <c r="E210" s="40">
        <f>E200-E204</f>
        <v>39500000</v>
      </c>
      <c r="F210" s="40">
        <f>F200-F204</f>
        <v>52242000</v>
      </c>
      <c r="G210" s="69">
        <f t="shared" si="3"/>
        <v>132.25822784810126</v>
      </c>
      <c r="H210" s="39">
        <f>H200-H204</f>
        <v>53100000</v>
      </c>
    </row>
    <row r="211" spans="1:8" ht="18">
      <c r="A211" s="62"/>
      <c r="B211" s="62"/>
      <c r="C211" s="65" t="s">
        <v>162</v>
      </c>
      <c r="D211" s="64"/>
      <c r="E211" s="19"/>
      <c r="F211" s="64"/>
      <c r="G211" s="70"/>
      <c r="H211" s="70"/>
    </row>
    <row r="212" spans="1:8" ht="12.75">
      <c r="A212" s="38">
        <v>50</v>
      </c>
      <c r="B212" s="38"/>
      <c r="C212" s="35" t="s">
        <v>163</v>
      </c>
      <c r="D212" s="39">
        <f>SUM(D215:D218)</f>
        <v>9557259</v>
      </c>
      <c r="E212" s="40">
        <f>SUM(E215:E218)</f>
        <v>519600000</v>
      </c>
      <c r="F212" s="40">
        <f>SUM(F215:F218)</f>
        <v>206000000</v>
      </c>
      <c r="G212" s="69">
        <f aca="true" t="shared" si="4" ref="G212:G223">F212/E212*100</f>
        <v>39.64588144726713</v>
      </c>
      <c r="H212" s="39">
        <f>SUM(H215:H218)</f>
        <v>110000000</v>
      </c>
    </row>
    <row r="213" spans="1:8" ht="12.75">
      <c r="A213" s="38">
        <v>500</v>
      </c>
      <c r="B213" s="38"/>
      <c r="C213" s="35" t="s">
        <v>164</v>
      </c>
      <c r="D213" s="47"/>
      <c r="E213" s="12"/>
      <c r="F213" s="47"/>
      <c r="G213" s="4"/>
      <c r="H213" s="47"/>
    </row>
    <row r="214" spans="1:8" ht="12.75">
      <c r="A214" s="41">
        <v>500305</v>
      </c>
      <c r="B214" s="41"/>
      <c r="C214" s="34" t="s">
        <v>165</v>
      </c>
      <c r="D214" s="47">
        <v>9557259</v>
      </c>
      <c r="E214" s="12"/>
      <c r="F214" s="47"/>
      <c r="G214" s="4"/>
      <c r="H214" s="47"/>
    </row>
    <row r="215" spans="1:8" ht="12.75">
      <c r="A215" s="41"/>
      <c r="B215" s="41"/>
      <c r="C215" s="34" t="s">
        <v>166</v>
      </c>
      <c r="D215" s="47"/>
      <c r="E215" s="43">
        <v>50000000</v>
      </c>
      <c r="F215" s="47"/>
      <c r="G215" s="4">
        <f t="shared" si="4"/>
        <v>0</v>
      </c>
      <c r="H215" s="47"/>
    </row>
    <row r="216" spans="1:8" ht="12.75">
      <c r="A216" s="41"/>
      <c r="B216" s="41"/>
      <c r="C216" s="34" t="s">
        <v>167</v>
      </c>
      <c r="D216" s="47">
        <v>9557259</v>
      </c>
      <c r="E216" s="43">
        <v>131000000</v>
      </c>
      <c r="F216" s="47">
        <v>126000000</v>
      </c>
      <c r="G216" s="4">
        <f t="shared" si="4"/>
        <v>96.18320610687023</v>
      </c>
      <c r="H216" s="47">
        <v>60000000</v>
      </c>
    </row>
    <row r="217" spans="1:8" ht="12.75">
      <c r="A217" s="41"/>
      <c r="B217" s="41"/>
      <c r="C217" s="34" t="s">
        <v>168</v>
      </c>
      <c r="D217" s="47"/>
      <c r="E217" s="43">
        <v>25000000</v>
      </c>
      <c r="F217" s="47"/>
      <c r="G217" s="4">
        <f t="shared" si="4"/>
        <v>0</v>
      </c>
      <c r="H217" s="47"/>
    </row>
    <row r="218" spans="1:8" ht="12.75">
      <c r="A218" s="41">
        <v>5001</v>
      </c>
      <c r="B218" s="41"/>
      <c r="C218" s="34" t="s">
        <v>169</v>
      </c>
      <c r="D218" s="47"/>
      <c r="E218" s="43">
        <v>313600000</v>
      </c>
      <c r="F218" s="47">
        <v>80000000</v>
      </c>
      <c r="G218" s="4">
        <f t="shared" si="4"/>
        <v>25.510204081632654</v>
      </c>
      <c r="H218" s="47">
        <v>50000000</v>
      </c>
    </row>
    <row r="219" spans="1:8" ht="12.75">
      <c r="A219" s="38">
        <v>55</v>
      </c>
      <c r="B219" s="38"/>
      <c r="C219" s="35" t="s">
        <v>170</v>
      </c>
      <c r="D219" s="39">
        <v>5392279</v>
      </c>
      <c r="E219" s="40">
        <v>5700000</v>
      </c>
      <c r="F219" s="39">
        <v>28600000</v>
      </c>
      <c r="G219" s="69">
        <f t="shared" si="4"/>
        <v>501.7543859649122</v>
      </c>
      <c r="H219" s="39">
        <v>33000000</v>
      </c>
    </row>
    <row r="220" spans="1:8" ht="12.75">
      <c r="A220" s="38">
        <v>550</v>
      </c>
      <c r="B220" s="38"/>
      <c r="C220" s="35" t="s">
        <v>171</v>
      </c>
      <c r="D220" s="39">
        <v>5392279</v>
      </c>
      <c r="E220" s="40">
        <v>5700000</v>
      </c>
      <c r="F220" s="39">
        <v>28600000</v>
      </c>
      <c r="G220" s="69">
        <f t="shared" si="4"/>
        <v>501.7543859649122</v>
      </c>
      <c r="H220" s="39">
        <v>33000000</v>
      </c>
    </row>
    <row r="221" spans="1:8" ht="12.75">
      <c r="A221" s="41">
        <v>550305</v>
      </c>
      <c r="B221" s="41"/>
      <c r="C221" s="34" t="s">
        <v>172</v>
      </c>
      <c r="D221" s="47">
        <v>5392279</v>
      </c>
      <c r="E221" s="43">
        <v>5700000</v>
      </c>
      <c r="F221" s="47">
        <v>28600000</v>
      </c>
      <c r="G221" s="4">
        <f t="shared" si="4"/>
        <v>501.7543859649122</v>
      </c>
      <c r="H221" s="47">
        <v>33000000</v>
      </c>
    </row>
    <row r="222" spans="1:8" ht="12.75">
      <c r="A222" s="62"/>
      <c r="B222" s="62"/>
      <c r="C222" s="63" t="s">
        <v>173</v>
      </c>
      <c r="D222" s="64"/>
      <c r="E222" s="19"/>
      <c r="F222" s="66"/>
      <c r="G222" s="66"/>
      <c r="H222" s="64"/>
    </row>
    <row r="223" spans="1:8" ht="12.75">
      <c r="A223" s="62"/>
      <c r="B223" s="62"/>
      <c r="C223" s="63" t="s">
        <v>174</v>
      </c>
      <c r="D223" s="32">
        <f>D196+D210+D212-D219</f>
        <v>-431208923</v>
      </c>
      <c r="E223" s="33">
        <f>E196+E210+E212-E219</f>
        <v>249522569</v>
      </c>
      <c r="F223" s="33">
        <f>F196+F210+F212-F219</f>
        <v>-262000000</v>
      </c>
      <c r="G223" s="68">
        <f t="shared" si="4"/>
        <v>-105.00052201690822</v>
      </c>
      <c r="H223" s="32">
        <f>H196+H210+H212-H219</f>
        <v>-0.19999980926513672</v>
      </c>
    </row>
    <row r="224" ht="12.75">
      <c r="F224" s="71"/>
    </row>
    <row r="225" ht="12.75">
      <c r="F225" s="71"/>
    </row>
  </sheetData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  <headerFooter alignWithMargins="0">
    <oddFooter>&amp;CStran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TFaric</dc:creator>
  <cp:keywords/>
  <dc:description/>
  <cp:lastModifiedBy>TFaric</cp:lastModifiedBy>
  <cp:lastPrinted>2005-10-19T08:53:05Z</cp:lastPrinted>
  <dcterms:created xsi:type="dcterms:W3CDTF">2005-10-05T05:03:41Z</dcterms:created>
  <dcterms:modified xsi:type="dcterms:W3CDTF">2005-10-19T08:53:09Z</dcterms:modified>
  <cp:category/>
  <cp:version/>
  <cp:contentType/>
  <cp:contentStatus/>
</cp:coreProperties>
</file>