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9315" activeTab="1"/>
  </bookViews>
  <sheets>
    <sheet name="test 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<sst xmlns="http://schemas.openxmlformats.org/spreadsheetml/2006/main" count="170" uniqueCount="88">
  <si>
    <t>klub</t>
  </si>
  <si>
    <t>A1</t>
  </si>
  <si>
    <t>A2</t>
  </si>
  <si>
    <t>A3</t>
  </si>
  <si>
    <t>A4</t>
  </si>
  <si>
    <t>B1</t>
  </si>
  <si>
    <t>B2</t>
  </si>
  <si>
    <t>A SKUPAJ</t>
  </si>
  <si>
    <t>B3</t>
  </si>
  <si>
    <t>B4</t>
  </si>
  <si>
    <t>B SKUPAJ</t>
  </si>
  <si>
    <t>C-čl</t>
  </si>
  <si>
    <t>C-ml</t>
  </si>
  <si>
    <t>C-kad</t>
  </si>
  <si>
    <t>D-čl</t>
  </si>
  <si>
    <t>D-ml.</t>
  </si>
  <si>
    <t>D-kad.</t>
  </si>
  <si>
    <t>C+D skupaj</t>
  </si>
  <si>
    <t>SKUPAJ</t>
  </si>
  <si>
    <t xml:space="preserve"> Št.</t>
  </si>
  <si>
    <t>Vrednost</t>
  </si>
  <si>
    <t>Judo klub</t>
  </si>
  <si>
    <t>OK kurent</t>
  </si>
  <si>
    <t>DTV Partizan</t>
  </si>
  <si>
    <t>Akademija borilnih športov</t>
  </si>
  <si>
    <t>Boksarski klub Ptuj</t>
  </si>
  <si>
    <t>Društvo Športnih Pedagogov</t>
  </si>
  <si>
    <t>Društvo nogometnih trenerjev</t>
  </si>
  <si>
    <t>Golf klub Ptuj</t>
  </si>
  <si>
    <t>KBV Ptuj</t>
  </si>
  <si>
    <t>Klub m. nogometa Poetovio</t>
  </si>
  <si>
    <t>Košarkarski klub Ptuj</t>
  </si>
  <si>
    <t>MD Aviotech Ptuj</t>
  </si>
  <si>
    <t>NTK Ptuj</t>
  </si>
  <si>
    <t>Planinsko društvo Ptuj</t>
  </si>
  <si>
    <t>Plavalni klub Ptuj</t>
  </si>
  <si>
    <t>Plesni klub Mambo</t>
  </si>
  <si>
    <t>Strelski klub Ptuj</t>
  </si>
  <si>
    <t>ŠD Grajena</t>
  </si>
  <si>
    <t>ŠD Podvinci</t>
  </si>
  <si>
    <t>ŠD Rogoznica</t>
  </si>
  <si>
    <t>Žok Ptuj</t>
  </si>
  <si>
    <t>skupaj</t>
  </si>
  <si>
    <t>0.5</t>
  </si>
  <si>
    <t>Boks klub ring Ptuj</t>
  </si>
  <si>
    <t>C-do14</t>
  </si>
  <si>
    <t>D-do 14</t>
  </si>
  <si>
    <t>C -do 12</t>
  </si>
  <si>
    <t>D-do 12</t>
  </si>
  <si>
    <t>C- do 10</t>
  </si>
  <si>
    <t>D- do 10</t>
  </si>
  <si>
    <t>C- do 8</t>
  </si>
  <si>
    <t>C- do 6</t>
  </si>
  <si>
    <t>D- do 6</t>
  </si>
  <si>
    <t>A: ocenitev 2008</t>
  </si>
  <si>
    <t>B: ocenitev 2007</t>
  </si>
  <si>
    <t>A/B</t>
  </si>
  <si>
    <t>x</t>
  </si>
  <si>
    <t>št točk</t>
  </si>
  <si>
    <t>vrednost</t>
  </si>
  <si>
    <t>vrednost točke</t>
  </si>
  <si>
    <t>skupni znesek</t>
  </si>
  <si>
    <t>simulacija izračuna sofinanciraja klubov</t>
  </si>
  <si>
    <t>simulacija klubi+ trenerji</t>
  </si>
  <si>
    <t>simulacija trenerjev za leto 2008:</t>
  </si>
  <si>
    <t>x- klubi imajo sofinancirane trenerje</t>
  </si>
  <si>
    <t>D-do 11C-do 11</t>
  </si>
  <si>
    <t>D-do 9</t>
  </si>
  <si>
    <t>C-do 9</t>
  </si>
  <si>
    <t>Atletski klub Ptuj</t>
  </si>
  <si>
    <t>Teniški klub Ptuj</t>
  </si>
  <si>
    <t>NK Ptuj</t>
  </si>
  <si>
    <t>Ženski rokometni klub</t>
  </si>
  <si>
    <t>Brodarsko društvo</t>
  </si>
  <si>
    <t>Gimnastično društvo</t>
  </si>
  <si>
    <t>Odbojkarski klub Kurent</t>
  </si>
  <si>
    <t>Moški rokometni klub +RŠ</t>
  </si>
  <si>
    <t>Avto moto društvo ptuj</t>
  </si>
  <si>
    <t>Karate do klub ptuj</t>
  </si>
  <si>
    <t>KK Perutnina Ptuj</t>
  </si>
  <si>
    <t>Badminton klub Ptuj</t>
  </si>
  <si>
    <t>Avto moto društvo Ptuj</t>
  </si>
  <si>
    <t>Karate do klub Ptuj</t>
  </si>
  <si>
    <t>Ženski odbojkarski klub Ptuj</t>
  </si>
  <si>
    <t>Moški rokometni klub+RŠ</t>
  </si>
  <si>
    <t>Badminton lub Ptuj</t>
  </si>
  <si>
    <t>Boks klub Ring Ptuj</t>
  </si>
  <si>
    <t>izračun za sofinanciranje športa v MO Ptuj</t>
  </si>
</sst>
</file>

<file path=xl/styles.xml><?xml version="1.0" encoding="utf-8"?>
<styleSheet xmlns="http://schemas.openxmlformats.org/spreadsheetml/2006/main">
  <numFmts count="1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&quot;SIT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2" fillId="0" borderId="1" xfId="0" applyFont="1" applyBorder="1" applyAlignment="1">
      <alignment horizontal="right" wrapText="1"/>
    </xf>
    <xf numFmtId="1" fontId="0" fillId="0" borderId="1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3" xfId="0" applyNumberForma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">
      <selection activeCell="G4" sqref="G4"/>
    </sheetView>
  </sheetViews>
  <sheetFormatPr defaultColWidth="9.140625" defaultRowHeight="12.75"/>
  <cols>
    <col min="1" max="1" width="3.421875" style="0" customWidth="1"/>
    <col min="2" max="2" width="24.8515625" style="0" customWidth="1"/>
    <col min="3" max="3" width="4.8515625" style="0" customWidth="1"/>
    <col min="4" max="4" width="5.57421875" style="0" customWidth="1"/>
    <col min="5" max="5" width="4.57421875" style="0" customWidth="1"/>
    <col min="6" max="6" width="5.421875" style="0" customWidth="1"/>
    <col min="7" max="7" width="9.7109375" style="0" customWidth="1"/>
    <col min="8" max="8" width="6.00390625" style="0" customWidth="1"/>
    <col min="9" max="9" width="4.00390625" style="0" customWidth="1"/>
    <col min="10" max="10" width="4.57421875" style="0" customWidth="1"/>
    <col min="11" max="11" width="5.28125" style="0" customWidth="1"/>
    <col min="12" max="12" width="10.57421875" style="0" customWidth="1"/>
    <col min="13" max="13" width="5.00390625" style="0" customWidth="1"/>
    <col min="14" max="14" width="5.28125" style="0" customWidth="1"/>
    <col min="15" max="15" width="4.8515625" style="0" customWidth="1"/>
    <col min="16" max="16" width="5.140625" style="0" customWidth="1"/>
    <col min="17" max="17" width="5.57421875" style="0" customWidth="1"/>
    <col min="18" max="18" width="6.57421875" style="0" customWidth="1"/>
    <col min="19" max="19" width="6.8515625" style="0" customWidth="1"/>
    <col min="20" max="20" width="7.140625" style="0" customWidth="1"/>
    <col min="21" max="21" width="7.57421875" style="0" customWidth="1"/>
    <col min="22" max="22" width="6.7109375" style="0" customWidth="1"/>
    <col min="23" max="23" width="7.00390625" style="0" customWidth="1"/>
    <col min="24" max="24" width="7.28125" style="0" customWidth="1"/>
    <col min="25" max="25" width="7.421875" style="0" customWidth="1"/>
    <col min="26" max="26" width="7.7109375" style="0" customWidth="1"/>
    <col min="28" max="30" width="7.140625" style="0" customWidth="1"/>
    <col min="31" max="31" width="6.7109375" style="0" customWidth="1"/>
    <col min="32" max="32" width="6.57421875" style="0" customWidth="1"/>
    <col min="33" max="33" width="10.7109375" style="0" bestFit="1" customWidth="1"/>
    <col min="34" max="34" width="8.140625" style="0" customWidth="1"/>
    <col min="35" max="35" width="10.57421875" style="0" customWidth="1"/>
    <col min="36" max="36" width="15.140625" style="0" bestFit="1" customWidth="1"/>
  </cols>
  <sheetData>
    <row r="1" spans="1:5" ht="12.75">
      <c r="A1" s="55" t="s">
        <v>87</v>
      </c>
      <c r="B1" s="55"/>
      <c r="C1" s="55"/>
      <c r="D1" s="55"/>
      <c r="E1" s="55"/>
    </row>
    <row r="2" spans="1:35" ht="12.75">
      <c r="A2" s="6" t="s">
        <v>19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7</v>
      </c>
      <c r="H2" s="6" t="s">
        <v>5</v>
      </c>
      <c r="I2" s="6" t="s">
        <v>6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14</v>
      </c>
      <c r="O2" s="6" t="s">
        <v>12</v>
      </c>
      <c r="P2" s="6" t="s">
        <v>15</v>
      </c>
      <c r="Q2" s="6" t="s">
        <v>13</v>
      </c>
      <c r="R2" s="6" t="s">
        <v>16</v>
      </c>
      <c r="S2" s="6" t="s">
        <v>45</v>
      </c>
      <c r="T2" s="6" t="s">
        <v>46</v>
      </c>
      <c r="U2" s="6" t="s">
        <v>47</v>
      </c>
      <c r="V2" s="6" t="s">
        <v>48</v>
      </c>
      <c r="W2" s="6" t="s">
        <v>66</v>
      </c>
      <c r="X2" s="6"/>
      <c r="Y2" s="6" t="s">
        <v>49</v>
      </c>
      <c r="Z2" s="6" t="s">
        <v>50</v>
      </c>
      <c r="AA2" s="6" t="s">
        <v>51</v>
      </c>
      <c r="AB2" s="6" t="s">
        <v>51</v>
      </c>
      <c r="AC2" s="6" t="s">
        <v>67</v>
      </c>
      <c r="AD2" s="6" t="s">
        <v>68</v>
      </c>
      <c r="AE2" s="6" t="s">
        <v>52</v>
      </c>
      <c r="AF2" s="6" t="s">
        <v>53</v>
      </c>
      <c r="AG2" s="6" t="s">
        <v>17</v>
      </c>
      <c r="AH2" s="6" t="s">
        <v>18</v>
      </c>
      <c r="AI2" s="6" t="s">
        <v>20</v>
      </c>
    </row>
    <row r="3" spans="1:35" ht="12.75">
      <c r="A3" s="7">
        <v>1</v>
      </c>
      <c r="B3" s="12" t="s">
        <v>69</v>
      </c>
      <c r="C3" s="1">
        <v>3</v>
      </c>
      <c r="D3" s="1">
        <v>2</v>
      </c>
      <c r="E3" s="1">
        <v>3</v>
      </c>
      <c r="F3" s="2">
        <v>1.33</v>
      </c>
      <c r="G3" s="1">
        <f>(C3+D3+E3)*F3</f>
        <v>10.64</v>
      </c>
      <c r="H3" s="1">
        <v>1</v>
      </c>
      <c r="I3" s="1">
        <v>3</v>
      </c>
      <c r="J3" s="1">
        <v>7</v>
      </c>
      <c r="K3" s="1">
        <v>1</v>
      </c>
      <c r="L3" s="1">
        <f>SUM(H3:K3)</f>
        <v>12</v>
      </c>
      <c r="M3" s="1">
        <v>6</v>
      </c>
      <c r="N3" s="1">
        <v>3</v>
      </c>
      <c r="O3" s="1">
        <v>5</v>
      </c>
      <c r="P3" s="1">
        <v>3</v>
      </c>
      <c r="Q3" s="1">
        <v>4</v>
      </c>
      <c r="R3" s="2">
        <v>2.5</v>
      </c>
      <c r="S3" s="1">
        <v>3</v>
      </c>
      <c r="T3" s="1">
        <v>0.5</v>
      </c>
      <c r="U3" s="1">
        <v>2.5</v>
      </c>
      <c r="V3" s="1">
        <v>2.5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f>SUM(M3:AF3)</f>
        <v>32</v>
      </c>
      <c r="AH3" s="1">
        <f aca="true" t="shared" si="0" ref="AH3:AH20">G3+L3+AG3</f>
        <v>54.64</v>
      </c>
      <c r="AI3" s="3">
        <f>AH3*AH39</f>
        <v>9872.111035426336</v>
      </c>
    </row>
    <row r="4" spans="1:35" ht="12.75">
      <c r="A4" s="7">
        <v>3</v>
      </c>
      <c r="B4" s="12" t="s">
        <v>70</v>
      </c>
      <c r="C4" s="1">
        <v>4</v>
      </c>
      <c r="D4" s="1">
        <v>2</v>
      </c>
      <c r="E4" s="1">
        <v>3</v>
      </c>
      <c r="F4" s="2">
        <v>1.33</v>
      </c>
      <c r="G4" s="1">
        <f aca="true" t="shared" si="1" ref="G4:G28">(C4+D4+E4)*F4</f>
        <v>11.97</v>
      </c>
      <c r="H4" s="1">
        <v>2</v>
      </c>
      <c r="I4" s="1">
        <v>1</v>
      </c>
      <c r="J4" s="1">
        <v>2</v>
      </c>
      <c r="K4" s="1">
        <v>1.2</v>
      </c>
      <c r="L4" s="1">
        <f aca="true" t="shared" si="2" ref="L4:L26">SUM(H4:K4)</f>
        <v>6.2</v>
      </c>
      <c r="M4" s="1">
        <v>4</v>
      </c>
      <c r="N4" s="1">
        <v>3</v>
      </c>
      <c r="O4" s="1">
        <v>4</v>
      </c>
      <c r="P4" s="1">
        <v>2.5</v>
      </c>
      <c r="Q4" s="1">
        <v>4</v>
      </c>
      <c r="R4" s="1">
        <v>1.5</v>
      </c>
      <c r="S4" s="1">
        <v>3</v>
      </c>
      <c r="T4" s="1">
        <v>1.5</v>
      </c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f aca="true" t="shared" si="3" ref="AG4:AG35">SUM(M4:AF4)</f>
        <v>23.5</v>
      </c>
      <c r="AH4" s="1">
        <f t="shared" si="0"/>
        <v>41.67</v>
      </c>
      <c r="AI4" s="3">
        <f>AH4*AH39</f>
        <v>7528.749393232348</v>
      </c>
    </row>
    <row r="5" spans="1:35" ht="12.75">
      <c r="A5" s="7">
        <v>4</v>
      </c>
      <c r="B5" s="12" t="s">
        <v>71</v>
      </c>
      <c r="C5" s="1">
        <v>5</v>
      </c>
      <c r="D5" s="1">
        <v>5</v>
      </c>
      <c r="E5" s="1">
        <v>5</v>
      </c>
      <c r="F5" s="2">
        <v>1.33</v>
      </c>
      <c r="G5" s="1">
        <f t="shared" si="1"/>
        <v>19.950000000000003</v>
      </c>
      <c r="H5" s="1">
        <v>5</v>
      </c>
      <c r="I5" s="1"/>
      <c r="J5" s="1">
        <v>6</v>
      </c>
      <c r="K5" s="1">
        <v>4.5</v>
      </c>
      <c r="L5" s="1">
        <f t="shared" si="2"/>
        <v>15.5</v>
      </c>
      <c r="M5" s="1">
        <v>7</v>
      </c>
      <c r="N5" s="1">
        <v>3</v>
      </c>
      <c r="O5" s="1">
        <v>7</v>
      </c>
      <c r="P5" s="1">
        <v>3</v>
      </c>
      <c r="Q5" s="1">
        <v>7</v>
      </c>
      <c r="R5" s="1">
        <v>3</v>
      </c>
      <c r="S5" s="1">
        <v>7</v>
      </c>
      <c r="T5" s="1">
        <v>2.5</v>
      </c>
      <c r="U5" s="2">
        <v>6</v>
      </c>
      <c r="V5" s="2">
        <v>1.5</v>
      </c>
      <c r="W5" s="2">
        <v>6</v>
      </c>
      <c r="X5" s="2">
        <v>1.5</v>
      </c>
      <c r="Y5" s="2">
        <v>6</v>
      </c>
      <c r="Z5" s="2">
        <v>1.5</v>
      </c>
      <c r="AA5" s="2">
        <v>6</v>
      </c>
      <c r="AB5" s="2">
        <v>1.5</v>
      </c>
      <c r="AC5" s="2">
        <v>6</v>
      </c>
      <c r="AD5" s="2">
        <v>2.5</v>
      </c>
      <c r="AE5" s="2">
        <v>6</v>
      </c>
      <c r="AF5" s="2">
        <v>2.5</v>
      </c>
      <c r="AG5" s="1">
        <f t="shared" si="3"/>
        <v>86.5</v>
      </c>
      <c r="AH5" s="1">
        <f t="shared" si="0"/>
        <v>121.95</v>
      </c>
      <c r="AI5" s="3">
        <f>AH5*AH39</f>
        <v>22033.381053628145</v>
      </c>
    </row>
    <row r="6" spans="1:35" ht="12.75">
      <c r="A6" s="7">
        <v>5</v>
      </c>
      <c r="B6" s="12" t="s">
        <v>72</v>
      </c>
      <c r="C6" s="1">
        <v>3</v>
      </c>
      <c r="D6" s="1">
        <v>4</v>
      </c>
      <c r="E6" s="1">
        <v>2</v>
      </c>
      <c r="F6" s="2">
        <v>1.33</v>
      </c>
      <c r="G6" s="1">
        <f t="shared" si="1"/>
        <v>11.97</v>
      </c>
      <c r="H6" s="1">
        <v>5</v>
      </c>
      <c r="I6" s="1">
        <v>8</v>
      </c>
      <c r="J6" s="1">
        <v>7</v>
      </c>
      <c r="K6" s="1">
        <v>1.2</v>
      </c>
      <c r="L6" s="1">
        <f t="shared" si="2"/>
        <v>21.2</v>
      </c>
      <c r="M6" s="1">
        <v>6</v>
      </c>
      <c r="N6" s="1">
        <v>3</v>
      </c>
      <c r="O6" s="1">
        <v>5</v>
      </c>
      <c r="P6" s="1">
        <v>3</v>
      </c>
      <c r="Q6" s="1"/>
      <c r="R6" s="1"/>
      <c r="S6" s="1">
        <v>4</v>
      </c>
      <c r="T6" s="1"/>
      <c r="U6" s="2">
        <v>4</v>
      </c>
      <c r="V6" s="2">
        <v>1.5</v>
      </c>
      <c r="W6" s="2"/>
      <c r="X6" s="2"/>
      <c r="Y6" s="2">
        <v>3</v>
      </c>
      <c r="Z6" s="2">
        <v>3</v>
      </c>
      <c r="AA6" s="2"/>
      <c r="AB6" s="2"/>
      <c r="AC6" s="2"/>
      <c r="AD6" s="2"/>
      <c r="AE6" s="2"/>
      <c r="AF6" s="2"/>
      <c r="AG6" s="1">
        <f>SUM(M6:AF6)</f>
        <v>32.5</v>
      </c>
      <c r="AH6" s="1">
        <f t="shared" si="0"/>
        <v>65.67</v>
      </c>
      <c r="AI6" s="3">
        <f>AH6*AH39</f>
        <v>11864.9621467139</v>
      </c>
    </row>
    <row r="7" spans="1:35" ht="12.75">
      <c r="A7" s="7">
        <v>6</v>
      </c>
      <c r="B7" s="12" t="s">
        <v>73</v>
      </c>
      <c r="C7" s="1">
        <v>1</v>
      </c>
      <c r="D7" s="1">
        <v>1</v>
      </c>
      <c r="E7" s="1">
        <v>2</v>
      </c>
      <c r="F7" s="2">
        <v>0.8</v>
      </c>
      <c r="G7" s="1">
        <f t="shared" si="1"/>
        <v>3.2</v>
      </c>
      <c r="H7" s="1">
        <v>1</v>
      </c>
      <c r="I7" s="1">
        <v>1</v>
      </c>
      <c r="J7" s="1">
        <v>2</v>
      </c>
      <c r="K7" s="1">
        <v>1</v>
      </c>
      <c r="L7" s="1">
        <f t="shared" si="2"/>
        <v>5</v>
      </c>
      <c r="M7" s="1"/>
      <c r="N7" s="1"/>
      <c r="O7" s="1">
        <v>4</v>
      </c>
      <c r="P7" s="1">
        <v>1.5</v>
      </c>
      <c r="Q7" s="1"/>
      <c r="R7" s="1">
        <v>5</v>
      </c>
      <c r="S7" s="1">
        <v>0.5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f t="shared" si="3"/>
        <v>11</v>
      </c>
      <c r="AH7" s="1">
        <f t="shared" si="0"/>
        <v>19.2</v>
      </c>
      <c r="AI7" s="3">
        <f>AH7*AH39</f>
        <v>3468.9702027852427</v>
      </c>
    </row>
    <row r="8" spans="1:35" ht="12.75">
      <c r="A8" s="7">
        <v>7</v>
      </c>
      <c r="B8" s="12" t="s">
        <v>74</v>
      </c>
      <c r="C8" s="1">
        <v>3</v>
      </c>
      <c r="D8" s="1">
        <v>1</v>
      </c>
      <c r="E8" s="1">
        <v>2</v>
      </c>
      <c r="F8" s="2">
        <v>1.33</v>
      </c>
      <c r="G8" s="1">
        <f t="shared" si="1"/>
        <v>7.98</v>
      </c>
      <c r="H8" s="1"/>
      <c r="I8" s="1"/>
      <c r="J8" s="1"/>
      <c r="K8" s="1"/>
      <c r="L8" s="1">
        <f t="shared" si="2"/>
        <v>0</v>
      </c>
      <c r="M8" s="1"/>
      <c r="N8" s="1"/>
      <c r="O8" s="1"/>
      <c r="P8" s="1"/>
      <c r="Q8" s="1"/>
      <c r="R8" s="1"/>
      <c r="S8" s="1">
        <v>3</v>
      </c>
      <c r="T8" s="1">
        <v>3</v>
      </c>
      <c r="U8" s="1">
        <v>3</v>
      </c>
      <c r="V8" s="1">
        <v>0.5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f t="shared" si="3"/>
        <v>9.5</v>
      </c>
      <c r="AH8" s="1">
        <f t="shared" si="0"/>
        <v>17.48</v>
      </c>
      <c r="AI8" s="3">
        <f>AH8*AH39</f>
        <v>3158.2082887857314</v>
      </c>
    </row>
    <row r="9" spans="1:35" ht="12.75">
      <c r="A9" s="7">
        <v>8</v>
      </c>
      <c r="B9" s="12" t="s">
        <v>75</v>
      </c>
      <c r="C9" s="1"/>
      <c r="D9" s="1"/>
      <c r="E9" s="1"/>
      <c r="F9" s="2"/>
      <c r="G9" s="1">
        <f t="shared" si="1"/>
        <v>0</v>
      </c>
      <c r="H9" s="1"/>
      <c r="I9" s="1"/>
      <c r="J9" s="1"/>
      <c r="K9" s="1">
        <v>1.2</v>
      </c>
      <c r="L9" s="1">
        <f t="shared" si="2"/>
        <v>1.2</v>
      </c>
      <c r="M9" s="1">
        <v>2.5</v>
      </c>
      <c r="N9" s="1">
        <v>0.5</v>
      </c>
      <c r="O9" s="1"/>
      <c r="P9" s="1"/>
      <c r="Q9" s="1"/>
      <c r="R9" s="1"/>
      <c r="S9" s="1">
        <v>2</v>
      </c>
      <c r="T9" s="1">
        <v>0.5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f t="shared" si="3"/>
        <v>5.5</v>
      </c>
      <c r="AH9" s="1">
        <f t="shared" si="0"/>
        <v>6.7</v>
      </c>
      <c r="AI9" s="3">
        <f>AH9*AH39</f>
        <v>1210.5260603469337</v>
      </c>
    </row>
    <row r="10" spans="1:35" ht="12.75">
      <c r="A10" s="7">
        <v>9</v>
      </c>
      <c r="B10" s="12" t="s">
        <v>84</v>
      </c>
      <c r="C10" s="1">
        <v>3</v>
      </c>
      <c r="D10" s="1">
        <v>4</v>
      </c>
      <c r="E10" s="1">
        <v>2</v>
      </c>
      <c r="F10" s="2">
        <v>1.33</v>
      </c>
      <c r="G10" s="1">
        <f t="shared" si="1"/>
        <v>11.97</v>
      </c>
      <c r="H10" s="1"/>
      <c r="I10" s="1"/>
      <c r="J10" s="1"/>
      <c r="K10" s="1">
        <v>1.8</v>
      </c>
      <c r="L10" s="1">
        <v>1.8</v>
      </c>
      <c r="M10" s="1">
        <v>3</v>
      </c>
      <c r="N10" s="1">
        <v>1.5</v>
      </c>
      <c r="O10" s="1">
        <v>0.5</v>
      </c>
      <c r="P10" s="1">
        <v>0.5</v>
      </c>
      <c r="Q10" s="1"/>
      <c r="R10" s="1"/>
      <c r="S10" s="1">
        <v>2</v>
      </c>
      <c r="T10" s="1">
        <v>0.5</v>
      </c>
      <c r="U10" s="1">
        <v>2</v>
      </c>
      <c r="V10" s="1">
        <v>0.5</v>
      </c>
      <c r="W10" s="1"/>
      <c r="X10" s="1"/>
      <c r="Y10" s="1">
        <v>2</v>
      </c>
      <c r="Z10" s="1">
        <v>0.5</v>
      </c>
      <c r="AA10" s="1"/>
      <c r="AB10" s="1"/>
      <c r="AC10" s="1"/>
      <c r="AD10" s="1"/>
      <c r="AE10" s="1"/>
      <c r="AF10" s="1"/>
      <c r="AG10" s="1">
        <f t="shared" si="3"/>
        <v>13</v>
      </c>
      <c r="AH10" s="1">
        <f t="shared" si="0"/>
        <v>26.770000000000003</v>
      </c>
      <c r="AI10" s="3">
        <f>AH10*AH39</f>
        <v>4836.683975445883</v>
      </c>
    </row>
    <row r="11" spans="1:35" ht="12.75">
      <c r="A11" s="7">
        <v>10</v>
      </c>
      <c r="B11" s="12" t="s">
        <v>23</v>
      </c>
      <c r="C11" s="1">
        <v>2</v>
      </c>
      <c r="D11" s="1">
        <v>1</v>
      </c>
      <c r="E11" s="1">
        <v>5</v>
      </c>
      <c r="F11" s="2">
        <v>1.33</v>
      </c>
      <c r="G11" s="1">
        <f t="shared" si="1"/>
        <v>10.64</v>
      </c>
      <c r="H11" s="1"/>
      <c r="I11" s="1"/>
      <c r="J11" s="1">
        <v>1</v>
      </c>
      <c r="K11" s="1">
        <v>0</v>
      </c>
      <c r="L11" s="1">
        <f t="shared" si="2"/>
        <v>1</v>
      </c>
      <c r="M11" s="1">
        <v>2</v>
      </c>
      <c r="N11" s="1">
        <v>1.5</v>
      </c>
      <c r="O11" s="1"/>
      <c r="P11" s="1"/>
      <c r="Q11" s="1">
        <v>2</v>
      </c>
      <c r="R11" s="1">
        <v>0.5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f t="shared" si="3"/>
        <v>6</v>
      </c>
      <c r="AH11" s="1">
        <f t="shared" si="0"/>
        <v>17.64</v>
      </c>
      <c r="AI11" s="3">
        <f>AH11*AH39</f>
        <v>3187.1163738089417</v>
      </c>
    </row>
    <row r="12" spans="1:35" ht="12.75">
      <c r="A12" s="7">
        <v>11.2222222222222</v>
      </c>
      <c r="B12" s="12" t="s">
        <v>24</v>
      </c>
      <c r="C12" s="1">
        <v>1</v>
      </c>
      <c r="D12" s="1"/>
      <c r="E12" s="1"/>
      <c r="F12" s="2">
        <v>0.5</v>
      </c>
      <c r="G12" s="1">
        <f t="shared" si="1"/>
        <v>0.5</v>
      </c>
      <c r="H12" s="1"/>
      <c r="I12" s="1"/>
      <c r="J12" s="1"/>
      <c r="K12" s="1"/>
      <c r="L12" s="1">
        <f t="shared" si="2"/>
        <v>0</v>
      </c>
      <c r="M12" s="1">
        <v>1.5</v>
      </c>
      <c r="N12" s="1">
        <v>0.5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f t="shared" si="3"/>
        <v>2</v>
      </c>
      <c r="AH12" s="1">
        <f t="shared" si="0"/>
        <v>2.5</v>
      </c>
      <c r="AI12" s="3">
        <f>AH12*AH39</f>
        <v>451.6888284876618</v>
      </c>
    </row>
    <row r="13" spans="1:35" ht="12.75">
      <c r="A13" s="7">
        <v>12.2888888888889</v>
      </c>
      <c r="B13" s="12" t="s">
        <v>77</v>
      </c>
      <c r="C13" s="1">
        <v>1</v>
      </c>
      <c r="D13" s="1">
        <v>1</v>
      </c>
      <c r="E13" s="1">
        <v>1</v>
      </c>
      <c r="F13" s="2">
        <v>0.5</v>
      </c>
      <c r="G13" s="1">
        <f t="shared" si="1"/>
        <v>1.5</v>
      </c>
      <c r="H13" s="1"/>
      <c r="I13" s="1"/>
      <c r="J13" s="1">
        <v>2</v>
      </c>
      <c r="K13" s="1">
        <v>0.6</v>
      </c>
      <c r="L13" s="1">
        <f t="shared" si="2"/>
        <v>2.6</v>
      </c>
      <c r="M13" s="1">
        <v>3</v>
      </c>
      <c r="N13" s="1">
        <v>0.5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f t="shared" si="3"/>
        <v>3.5</v>
      </c>
      <c r="AH13" s="1">
        <f t="shared" si="0"/>
        <v>7.6</v>
      </c>
      <c r="AI13" s="3">
        <f>AH13*AH39</f>
        <v>1373.1340386024917</v>
      </c>
    </row>
    <row r="14" spans="1:35" ht="12.75">
      <c r="A14" s="7">
        <v>13.3555555555555</v>
      </c>
      <c r="B14" s="13" t="s">
        <v>26</v>
      </c>
      <c r="C14" s="1"/>
      <c r="D14" s="1"/>
      <c r="E14" s="1"/>
      <c r="F14" s="2"/>
      <c r="G14" s="1">
        <f t="shared" si="1"/>
        <v>0</v>
      </c>
      <c r="H14" s="1"/>
      <c r="I14" s="1"/>
      <c r="J14" s="1"/>
      <c r="K14" s="1"/>
      <c r="L14" s="1">
        <f t="shared" si="2"/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f t="shared" si="3"/>
        <v>0</v>
      </c>
      <c r="AH14" s="1">
        <f t="shared" si="0"/>
        <v>0</v>
      </c>
      <c r="AI14" s="3">
        <f>AH14*AH39</f>
        <v>0</v>
      </c>
    </row>
    <row r="15" spans="1:35" ht="12.75">
      <c r="A15" s="7">
        <v>14.4222222222222</v>
      </c>
      <c r="B15" s="13" t="s">
        <v>27</v>
      </c>
      <c r="C15" s="1"/>
      <c r="D15" s="1"/>
      <c r="E15" s="1"/>
      <c r="F15" s="2"/>
      <c r="G15" s="1">
        <f t="shared" si="1"/>
        <v>0</v>
      </c>
      <c r="H15" s="1"/>
      <c r="I15" s="1"/>
      <c r="J15" s="1"/>
      <c r="K15" s="1"/>
      <c r="L15" s="1">
        <f t="shared" si="2"/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f t="shared" si="3"/>
        <v>0</v>
      </c>
      <c r="AH15" s="1">
        <f t="shared" si="0"/>
        <v>0</v>
      </c>
      <c r="AI15" s="3">
        <f>AH15*AH39</f>
        <v>0</v>
      </c>
    </row>
    <row r="16" spans="1:35" ht="12.75">
      <c r="A16" s="7">
        <v>15.4888888888889</v>
      </c>
      <c r="B16" s="13" t="s">
        <v>78</v>
      </c>
      <c r="C16" s="1">
        <v>1</v>
      </c>
      <c r="D16" s="1">
        <v>1</v>
      </c>
      <c r="E16" s="1">
        <v>3</v>
      </c>
      <c r="F16" s="2">
        <v>0.8</v>
      </c>
      <c r="G16" s="1">
        <f t="shared" si="1"/>
        <v>4</v>
      </c>
      <c r="H16" s="1"/>
      <c r="I16" s="1"/>
      <c r="J16" s="1"/>
      <c r="K16" s="1">
        <v>0</v>
      </c>
      <c r="L16" s="1">
        <f t="shared" si="2"/>
        <v>0</v>
      </c>
      <c r="M16" s="1">
        <v>2.5</v>
      </c>
      <c r="N16" s="1">
        <v>2.5</v>
      </c>
      <c r="O16" s="1"/>
      <c r="P16" s="1"/>
      <c r="Q16" s="1">
        <v>2</v>
      </c>
      <c r="R16" s="1">
        <v>0.5</v>
      </c>
      <c r="S16" s="1">
        <v>0</v>
      </c>
      <c r="T16" s="1">
        <v>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f t="shared" si="3"/>
        <v>7.5</v>
      </c>
      <c r="AH16" s="1">
        <f t="shared" si="0"/>
        <v>11.5</v>
      </c>
      <c r="AI16" s="3">
        <f>AH16*AH39</f>
        <v>2077.768611043244</v>
      </c>
    </row>
    <row r="17" spans="1:35" ht="12.75">
      <c r="A17" s="7">
        <v>16.5555555555555</v>
      </c>
      <c r="B17" s="13" t="s">
        <v>79</v>
      </c>
      <c r="C17" s="1">
        <v>3</v>
      </c>
      <c r="D17" s="1">
        <v>2</v>
      </c>
      <c r="E17" s="1">
        <v>3</v>
      </c>
      <c r="F17" s="2">
        <v>1.33</v>
      </c>
      <c r="G17" s="1">
        <f t="shared" si="1"/>
        <v>10.64</v>
      </c>
      <c r="H17" s="1">
        <v>5</v>
      </c>
      <c r="I17" s="1">
        <v>4</v>
      </c>
      <c r="J17" s="1">
        <v>6</v>
      </c>
      <c r="K17" s="1">
        <v>1</v>
      </c>
      <c r="L17" s="1">
        <f t="shared" si="2"/>
        <v>16</v>
      </c>
      <c r="M17" s="1">
        <v>6</v>
      </c>
      <c r="N17" s="1">
        <v>2.5</v>
      </c>
      <c r="O17" s="1">
        <v>6</v>
      </c>
      <c r="P17" s="1">
        <v>2.5</v>
      </c>
      <c r="Q17" s="1">
        <v>5</v>
      </c>
      <c r="R17" s="1">
        <v>1.5</v>
      </c>
      <c r="S17" s="1">
        <v>5</v>
      </c>
      <c r="T17" s="1">
        <v>1.5</v>
      </c>
      <c r="U17" s="1">
        <v>4</v>
      </c>
      <c r="V17" s="1">
        <v>1.5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f t="shared" si="3"/>
        <v>35.5</v>
      </c>
      <c r="AH17" s="1">
        <f t="shared" si="0"/>
        <v>62.14</v>
      </c>
      <c r="AI17" s="3">
        <f>AH17*AH39</f>
        <v>11227.177520889321</v>
      </c>
    </row>
    <row r="18" spans="1:35" ht="12.75">
      <c r="A18" s="7">
        <v>17.6222222222222</v>
      </c>
      <c r="B18" s="13" t="s">
        <v>29</v>
      </c>
      <c r="C18" s="1">
        <v>4</v>
      </c>
      <c r="D18" s="1">
        <v>1</v>
      </c>
      <c r="E18" s="1">
        <v>1</v>
      </c>
      <c r="F18" s="2">
        <v>0.8</v>
      </c>
      <c r="G18" s="1">
        <f t="shared" si="1"/>
        <v>4.800000000000001</v>
      </c>
      <c r="H18" s="1">
        <v>5</v>
      </c>
      <c r="I18" s="1">
        <v>5</v>
      </c>
      <c r="J18" s="1">
        <v>8</v>
      </c>
      <c r="K18" s="1">
        <v>1</v>
      </c>
      <c r="L18" s="1">
        <f t="shared" si="2"/>
        <v>19</v>
      </c>
      <c r="M18" s="1">
        <v>6</v>
      </c>
      <c r="N18" s="1">
        <v>3</v>
      </c>
      <c r="O18" s="1">
        <v>5</v>
      </c>
      <c r="P18" s="1">
        <v>1.5</v>
      </c>
      <c r="Q18" s="1">
        <v>2.5</v>
      </c>
      <c r="R18" s="1">
        <v>0.5</v>
      </c>
      <c r="S18" s="1">
        <v>2.5</v>
      </c>
      <c r="T18" s="1">
        <v>1.5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f t="shared" si="3"/>
        <v>22.5</v>
      </c>
      <c r="AH18" s="1">
        <f t="shared" si="0"/>
        <v>46.3</v>
      </c>
      <c r="AI18" s="3">
        <f>AH18*AH39</f>
        <v>8365.277103591496</v>
      </c>
    </row>
    <row r="19" spans="1:35" ht="12.75">
      <c r="A19" s="7">
        <v>18.6888888888889</v>
      </c>
      <c r="B19" s="13" t="s">
        <v>31</v>
      </c>
      <c r="C19" s="1">
        <v>2</v>
      </c>
      <c r="D19" s="1">
        <v>2</v>
      </c>
      <c r="E19" s="1">
        <v>5</v>
      </c>
      <c r="F19" s="2">
        <v>1.33</v>
      </c>
      <c r="G19" s="1">
        <f t="shared" si="1"/>
        <v>11.97</v>
      </c>
      <c r="H19" s="1"/>
      <c r="I19" s="1"/>
      <c r="J19" s="1"/>
      <c r="K19" s="1">
        <v>1</v>
      </c>
      <c r="L19" s="1">
        <f t="shared" si="2"/>
        <v>1</v>
      </c>
      <c r="M19" s="1"/>
      <c r="N19" s="1"/>
      <c r="O19" s="1">
        <v>4</v>
      </c>
      <c r="P19" s="1">
        <v>3</v>
      </c>
      <c r="Q19" s="1">
        <v>3</v>
      </c>
      <c r="R19" s="1">
        <v>3</v>
      </c>
      <c r="S19" s="1">
        <v>3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f t="shared" si="3"/>
        <v>16</v>
      </c>
      <c r="AH19" s="1">
        <f t="shared" si="0"/>
        <v>28.97</v>
      </c>
      <c r="AI19" s="3">
        <f>AH19*AH39</f>
        <v>5234.170144515025</v>
      </c>
    </row>
    <row r="20" spans="1:35" ht="12.75">
      <c r="A20" s="7">
        <v>19.7555555555555</v>
      </c>
      <c r="B20" s="13" t="s">
        <v>33</v>
      </c>
      <c r="C20" s="1">
        <v>2</v>
      </c>
      <c r="D20" s="1">
        <v>1</v>
      </c>
      <c r="E20" s="1">
        <v>2</v>
      </c>
      <c r="F20" s="2">
        <v>1.33</v>
      </c>
      <c r="G20" s="1">
        <f t="shared" si="1"/>
        <v>6.65</v>
      </c>
      <c r="H20" s="1">
        <v>2</v>
      </c>
      <c r="I20" s="1"/>
      <c r="J20" s="1">
        <v>6</v>
      </c>
      <c r="K20" s="1">
        <v>2.2</v>
      </c>
      <c r="L20" s="1">
        <f t="shared" si="2"/>
        <v>10.2</v>
      </c>
      <c r="M20" s="1">
        <v>5</v>
      </c>
      <c r="N20" s="1">
        <v>3</v>
      </c>
      <c r="O20" s="1">
        <v>5</v>
      </c>
      <c r="P20" s="1">
        <v>1.5</v>
      </c>
      <c r="Q20" s="1">
        <v>5</v>
      </c>
      <c r="R20" s="1">
        <v>1.5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f t="shared" si="3"/>
        <v>21</v>
      </c>
      <c r="AH20" s="1">
        <f t="shared" si="0"/>
        <v>37.85</v>
      </c>
      <c r="AI20" s="3">
        <f>AH20*AH39</f>
        <v>6838.5688633032005</v>
      </c>
    </row>
    <row r="21" spans="1:35" ht="12.75">
      <c r="A21" s="7">
        <v>20.8222222222222</v>
      </c>
      <c r="B21" s="13" t="s">
        <v>34</v>
      </c>
      <c r="C21" s="1">
        <v>5</v>
      </c>
      <c r="D21" s="1">
        <v>1</v>
      </c>
      <c r="E21" s="1">
        <v>3</v>
      </c>
      <c r="F21" s="2">
        <v>0.5</v>
      </c>
      <c r="G21" s="1">
        <f t="shared" si="1"/>
        <v>4.5</v>
      </c>
      <c r="H21" s="1">
        <v>3</v>
      </c>
      <c r="I21" s="1">
        <v>1</v>
      </c>
      <c r="J21" s="1">
        <v>2</v>
      </c>
      <c r="K21" s="1">
        <v>0.6</v>
      </c>
      <c r="L21" s="1">
        <f t="shared" si="2"/>
        <v>6.6</v>
      </c>
      <c r="M21" s="1">
        <v>3</v>
      </c>
      <c r="N21" s="1">
        <v>3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f t="shared" si="3"/>
        <v>6</v>
      </c>
      <c r="AH21" s="1">
        <f aca="true" t="shared" si="4" ref="AH21:AH28">L21+G21+AG21</f>
        <v>17.1</v>
      </c>
      <c r="AI21" s="3">
        <f>AH21*AH39</f>
        <v>3089.551586855607</v>
      </c>
    </row>
    <row r="22" spans="1:35" ht="12.75">
      <c r="A22" s="7">
        <v>21.8888888888889</v>
      </c>
      <c r="B22" s="13" t="s">
        <v>37</v>
      </c>
      <c r="C22" s="1">
        <v>2</v>
      </c>
      <c r="D22" s="1">
        <v>2</v>
      </c>
      <c r="E22" s="1">
        <v>4</v>
      </c>
      <c r="F22" s="2">
        <v>1.33</v>
      </c>
      <c r="G22" s="1">
        <f t="shared" si="1"/>
        <v>10.64</v>
      </c>
      <c r="H22" s="1">
        <v>2</v>
      </c>
      <c r="I22" s="1">
        <v>1</v>
      </c>
      <c r="J22" s="1">
        <v>6</v>
      </c>
      <c r="K22" s="1">
        <v>1</v>
      </c>
      <c r="L22" s="1">
        <f t="shared" si="2"/>
        <v>10</v>
      </c>
      <c r="M22" s="1">
        <v>3</v>
      </c>
      <c r="N22" s="1">
        <v>1.5</v>
      </c>
      <c r="O22" s="1">
        <v>2</v>
      </c>
      <c r="P22" s="1">
        <v>1.5</v>
      </c>
      <c r="Q22" s="1">
        <v>3</v>
      </c>
      <c r="R22" s="1"/>
      <c r="S22" s="1">
        <v>3</v>
      </c>
      <c r="T22" s="1">
        <v>0.5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f t="shared" si="3"/>
        <v>14.5</v>
      </c>
      <c r="AH22" s="1">
        <f t="shared" si="4"/>
        <v>35.14</v>
      </c>
      <c r="AI22" s="3">
        <f>AH22*AH39</f>
        <v>6348.938173222575</v>
      </c>
    </row>
    <row r="23" spans="1:35" ht="12.75">
      <c r="A23" s="7">
        <v>22.9555555555555</v>
      </c>
      <c r="B23" s="13" t="s">
        <v>38</v>
      </c>
      <c r="C23" s="1"/>
      <c r="D23" s="1"/>
      <c r="E23" s="1"/>
      <c r="F23" s="2"/>
      <c r="G23" s="1"/>
      <c r="H23" s="1"/>
      <c r="I23" s="1"/>
      <c r="J23" s="1"/>
      <c r="K23" s="1">
        <v>0.5</v>
      </c>
      <c r="L23" s="1">
        <f t="shared" si="2"/>
        <v>0.5</v>
      </c>
      <c r="M23" s="1">
        <v>3</v>
      </c>
      <c r="N23" s="1">
        <v>1.5</v>
      </c>
      <c r="O23" s="1"/>
      <c r="P23" s="1"/>
      <c r="Q23" s="1">
        <v>2</v>
      </c>
      <c r="R23" s="1">
        <v>0.5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f t="shared" si="3"/>
        <v>7</v>
      </c>
      <c r="AH23" s="1">
        <f t="shared" si="4"/>
        <v>7.5</v>
      </c>
      <c r="AI23" s="3">
        <f>AH23*AH39</f>
        <v>1355.0664854629854</v>
      </c>
    </row>
    <row r="24" spans="1:35" ht="12.75">
      <c r="A24" s="7">
        <v>24.0222222222222</v>
      </c>
      <c r="B24" s="13" t="s">
        <v>39</v>
      </c>
      <c r="C24" s="1"/>
      <c r="D24" s="1"/>
      <c r="E24" s="1"/>
      <c r="F24" s="2"/>
      <c r="G24" s="1"/>
      <c r="H24" s="1"/>
      <c r="I24" s="1"/>
      <c r="J24" s="1"/>
      <c r="K24" s="1">
        <v>1</v>
      </c>
      <c r="L24" s="1">
        <f t="shared" si="2"/>
        <v>1</v>
      </c>
      <c r="M24" s="1">
        <v>3</v>
      </c>
      <c r="N24" s="1">
        <v>1.5</v>
      </c>
      <c r="O24" s="1">
        <v>3</v>
      </c>
      <c r="P24" s="1">
        <v>0.5</v>
      </c>
      <c r="Q24" s="1">
        <v>2.5</v>
      </c>
      <c r="R24" s="1">
        <v>0.5</v>
      </c>
      <c r="S24" s="1"/>
      <c r="T24" s="1"/>
      <c r="U24" s="1">
        <v>2</v>
      </c>
      <c r="V24" s="1">
        <v>0.5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f t="shared" si="3"/>
        <v>13.5</v>
      </c>
      <c r="AH24" s="1">
        <f t="shared" si="4"/>
        <v>14.5</v>
      </c>
      <c r="AI24" s="3">
        <f>AH24*AH39</f>
        <v>2619.7952052284386</v>
      </c>
    </row>
    <row r="25" spans="1:35" ht="12.75">
      <c r="A25" s="7">
        <v>25.0888888888889</v>
      </c>
      <c r="B25" s="13" t="s">
        <v>40</v>
      </c>
      <c r="C25" s="1"/>
      <c r="D25" s="1"/>
      <c r="E25" s="1"/>
      <c r="F25" s="2"/>
      <c r="G25" s="1"/>
      <c r="H25" s="1"/>
      <c r="I25" s="1"/>
      <c r="J25" s="1"/>
      <c r="K25" s="1">
        <v>0.5</v>
      </c>
      <c r="L25" s="1">
        <f t="shared" si="2"/>
        <v>0.5</v>
      </c>
      <c r="M25" s="1">
        <v>3</v>
      </c>
      <c r="N25" s="1">
        <v>1.5</v>
      </c>
      <c r="O25" s="1"/>
      <c r="P25" s="1"/>
      <c r="Q25" s="1">
        <v>3</v>
      </c>
      <c r="R25" s="1">
        <v>0.5</v>
      </c>
      <c r="S25" s="1">
        <v>3</v>
      </c>
      <c r="T25" s="1" t="s">
        <v>43</v>
      </c>
      <c r="U25" s="1">
        <v>2</v>
      </c>
      <c r="V25" s="1">
        <v>0.5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f t="shared" si="3"/>
        <v>13.5</v>
      </c>
      <c r="AH25" s="1">
        <f t="shared" si="4"/>
        <v>14</v>
      </c>
      <c r="AI25" s="3">
        <f>AH25*AH39</f>
        <v>2529.457439530906</v>
      </c>
    </row>
    <row r="26" spans="1:35" ht="12.75">
      <c r="A26" s="7">
        <v>26.1555555555555</v>
      </c>
      <c r="B26" s="13" t="s">
        <v>41</v>
      </c>
      <c r="C26" s="1">
        <v>3</v>
      </c>
      <c r="D26" s="1">
        <v>4</v>
      </c>
      <c r="E26" s="1">
        <v>3</v>
      </c>
      <c r="F26" s="2">
        <v>1.33</v>
      </c>
      <c r="G26" s="1">
        <f t="shared" si="1"/>
        <v>13.3</v>
      </c>
      <c r="H26" s="1"/>
      <c r="I26" s="1"/>
      <c r="J26" s="1">
        <v>2.5</v>
      </c>
      <c r="K26" s="1">
        <v>3.5</v>
      </c>
      <c r="L26" s="1">
        <f t="shared" si="2"/>
        <v>6</v>
      </c>
      <c r="M26" s="1">
        <v>5</v>
      </c>
      <c r="N26" s="1">
        <v>2.5</v>
      </c>
      <c r="O26" s="1">
        <v>3</v>
      </c>
      <c r="P26" s="1"/>
      <c r="Q26" s="1">
        <v>2</v>
      </c>
      <c r="R26" s="1">
        <v>1</v>
      </c>
      <c r="S26" s="1">
        <v>2</v>
      </c>
      <c r="T26" s="1"/>
      <c r="U26" s="1">
        <v>2</v>
      </c>
      <c r="V26" s="1">
        <v>0.5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f t="shared" si="3"/>
        <v>18</v>
      </c>
      <c r="AH26" s="1">
        <f t="shared" si="4"/>
        <v>37.3</v>
      </c>
      <c r="AI26" s="3">
        <f>AH26*AH39</f>
        <v>6739.197321035914</v>
      </c>
    </row>
    <row r="27" spans="1:35" ht="12.75">
      <c r="A27" s="7">
        <v>27.2222222222222</v>
      </c>
      <c r="B27" s="11" t="s">
        <v>86</v>
      </c>
      <c r="C27" s="1">
        <v>1</v>
      </c>
      <c r="D27" s="4">
        <v>1</v>
      </c>
      <c r="E27" s="1">
        <v>1</v>
      </c>
      <c r="F27" s="2">
        <v>0.8</v>
      </c>
      <c r="G27" s="1">
        <f t="shared" si="1"/>
        <v>2.4000000000000004</v>
      </c>
      <c r="H27" s="4">
        <v>1</v>
      </c>
      <c r="I27" s="1"/>
      <c r="J27" s="4">
        <v>2</v>
      </c>
      <c r="K27" s="4">
        <v>1</v>
      </c>
      <c r="L27" s="4">
        <v>3</v>
      </c>
      <c r="M27" s="1">
        <v>0.5</v>
      </c>
      <c r="N27" s="1">
        <v>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f t="shared" si="3"/>
        <v>3.5</v>
      </c>
      <c r="AH27" s="1">
        <f t="shared" si="4"/>
        <v>8.9</v>
      </c>
      <c r="AI27" s="3">
        <f>AH27*AH39</f>
        <v>1608.012229416076</v>
      </c>
    </row>
    <row r="28" spans="1:35" ht="12.75">
      <c r="A28" s="7">
        <v>28.2888888888889</v>
      </c>
      <c r="B28" s="11" t="s">
        <v>85</v>
      </c>
      <c r="C28" s="4">
        <v>1</v>
      </c>
      <c r="D28" s="1"/>
      <c r="E28" s="4">
        <v>1</v>
      </c>
      <c r="F28" s="14">
        <v>0.8</v>
      </c>
      <c r="G28" s="1">
        <f t="shared" si="1"/>
        <v>1.6</v>
      </c>
      <c r="H28" s="1"/>
      <c r="I28" s="1"/>
      <c r="J28" s="1"/>
      <c r="K28" s="1"/>
      <c r="L28" s="1"/>
      <c r="M28" s="4">
        <v>1</v>
      </c>
      <c r="N28" s="4">
        <v>0.5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f t="shared" si="3"/>
        <v>1.5</v>
      </c>
      <c r="AH28" s="1">
        <f t="shared" si="4"/>
        <v>3.1</v>
      </c>
      <c r="AI28" s="3">
        <f>AH28*AH39</f>
        <v>560.0941473247007</v>
      </c>
    </row>
    <row r="29" spans="1:35" ht="12.75">
      <c r="A29" s="7">
        <v>29</v>
      </c>
      <c r="B29" s="7" t="s">
        <v>21</v>
      </c>
      <c r="C29" s="1">
        <v>4</v>
      </c>
      <c r="D29" s="1">
        <v>4</v>
      </c>
      <c r="E29" s="1">
        <v>3</v>
      </c>
      <c r="F29" s="2">
        <v>1.33</v>
      </c>
      <c r="G29" s="1">
        <f aca="true" t="shared" si="5" ref="G29:G35">(C29+D29+E29)*F29</f>
        <v>14.63</v>
      </c>
      <c r="H29" s="1">
        <v>5</v>
      </c>
      <c r="I29" s="1">
        <v>3</v>
      </c>
      <c r="J29" s="1">
        <v>5</v>
      </c>
      <c r="K29" s="1">
        <v>1.6</v>
      </c>
      <c r="L29" s="1">
        <f>SUM(H29+I29+J29+K29)</f>
        <v>14.6</v>
      </c>
      <c r="M29" s="1">
        <v>5.5</v>
      </c>
      <c r="N29" s="1">
        <v>3</v>
      </c>
      <c r="O29" s="1">
        <v>5</v>
      </c>
      <c r="P29" s="1">
        <v>2</v>
      </c>
      <c r="Q29" s="1">
        <v>4.5</v>
      </c>
      <c r="R29" s="2">
        <v>1.5</v>
      </c>
      <c r="S29" s="2">
        <v>5</v>
      </c>
      <c r="T29" s="2">
        <v>1.5</v>
      </c>
      <c r="U29" s="2">
        <v>5</v>
      </c>
      <c r="V29" s="2">
        <v>1.5</v>
      </c>
      <c r="W29" s="2"/>
      <c r="X29" s="2"/>
      <c r="Y29" s="2">
        <v>5</v>
      </c>
      <c r="Z29" s="2">
        <v>1.5</v>
      </c>
      <c r="AA29" s="2"/>
      <c r="AB29" s="2"/>
      <c r="AC29" s="2"/>
      <c r="AD29" s="2"/>
      <c r="AE29" s="2"/>
      <c r="AF29" s="2"/>
      <c r="AG29" s="1">
        <f t="shared" si="3"/>
        <v>41</v>
      </c>
      <c r="AH29" s="1">
        <f aca="true" t="shared" si="6" ref="AH29:AH35">SUM(G29+L29+AG29)</f>
        <v>70.23</v>
      </c>
      <c r="AI29" s="3">
        <f>AH29*AH39</f>
        <v>12688.842569875396</v>
      </c>
    </row>
    <row r="30" spans="1:35" ht="12.75">
      <c r="A30" s="7">
        <v>30</v>
      </c>
      <c r="B30" s="8" t="s">
        <v>30</v>
      </c>
      <c r="C30" s="1">
        <v>0</v>
      </c>
      <c r="D30" s="1">
        <v>0</v>
      </c>
      <c r="E30" s="1">
        <v>0</v>
      </c>
      <c r="F30" s="2">
        <v>0</v>
      </c>
      <c r="G30" s="1">
        <f t="shared" si="5"/>
        <v>0</v>
      </c>
      <c r="H30" s="1">
        <v>0</v>
      </c>
      <c r="I30" s="1">
        <v>0</v>
      </c>
      <c r="J30" s="1">
        <v>1.5</v>
      </c>
      <c r="K30" s="1">
        <v>1.6</v>
      </c>
      <c r="L30" s="1">
        <f>SUM(H30+I30+J30+K30)</f>
        <v>3.1</v>
      </c>
      <c r="M30" s="1">
        <v>2</v>
      </c>
      <c r="N30" s="1">
        <v>1.5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f t="shared" si="3"/>
        <v>3.5</v>
      </c>
      <c r="AH30" s="1">
        <f t="shared" si="6"/>
        <v>6.6</v>
      </c>
      <c r="AI30" s="3">
        <f>AH30*AH39</f>
        <v>1192.4585072074271</v>
      </c>
    </row>
    <row r="31" spans="1:35" ht="12.75">
      <c r="A31" s="7">
        <v>31</v>
      </c>
      <c r="B31" s="8" t="s">
        <v>35</v>
      </c>
      <c r="C31" s="1">
        <v>2</v>
      </c>
      <c r="D31" s="1">
        <v>2</v>
      </c>
      <c r="E31" s="1">
        <v>1</v>
      </c>
      <c r="F31" s="2">
        <v>1.33</v>
      </c>
      <c r="G31" s="1">
        <f t="shared" si="5"/>
        <v>6.65</v>
      </c>
      <c r="H31" s="1">
        <v>0</v>
      </c>
      <c r="I31" s="1">
        <v>0</v>
      </c>
      <c r="J31" s="1">
        <v>0</v>
      </c>
      <c r="K31" s="1">
        <v>0</v>
      </c>
      <c r="L31" s="1">
        <f>SUM(H31+I31+J31+K31)</f>
        <v>0</v>
      </c>
      <c r="M31" s="1"/>
      <c r="N31" s="1"/>
      <c r="O31" s="1"/>
      <c r="P31" s="1"/>
      <c r="Q31" s="1">
        <v>3</v>
      </c>
      <c r="R31" s="1">
        <v>2.5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f t="shared" si="3"/>
        <v>5.5</v>
      </c>
      <c r="AH31" s="1">
        <f t="shared" si="6"/>
        <v>12.15</v>
      </c>
      <c r="AI31" s="3">
        <f>AH31*AH39</f>
        <v>2195.2077064500363</v>
      </c>
    </row>
    <row r="32" spans="1:35" ht="12.75">
      <c r="A32" s="7">
        <v>32</v>
      </c>
      <c r="B32" s="8" t="s">
        <v>36</v>
      </c>
      <c r="C32" s="1">
        <v>0.5</v>
      </c>
      <c r="D32" s="1">
        <v>1</v>
      </c>
      <c r="E32" s="1">
        <v>1</v>
      </c>
      <c r="F32" s="2">
        <v>0.8</v>
      </c>
      <c r="G32" s="1">
        <f t="shared" si="5"/>
        <v>2</v>
      </c>
      <c r="H32" s="1">
        <v>0</v>
      </c>
      <c r="I32" s="1">
        <v>0</v>
      </c>
      <c r="J32" s="1"/>
      <c r="K32" s="1">
        <v>0</v>
      </c>
      <c r="L32" s="1">
        <f>SUM(H32+I32+J32+K32)</f>
        <v>0</v>
      </c>
      <c r="M32" s="1"/>
      <c r="N32" s="1"/>
      <c r="O32" s="1"/>
      <c r="P32" s="1"/>
      <c r="Q32" s="1"/>
      <c r="R32" s="1"/>
      <c r="S32" s="1"/>
      <c r="T32" s="1">
        <v>1.5</v>
      </c>
      <c r="U32" s="1">
        <v>0.5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f t="shared" si="3"/>
        <v>2</v>
      </c>
      <c r="AH32" s="1">
        <f t="shared" si="6"/>
        <v>4</v>
      </c>
      <c r="AI32" s="3">
        <f>AH32*AH39</f>
        <v>722.7021255802589</v>
      </c>
    </row>
    <row r="33" spans="1:35" ht="12.75">
      <c r="A33" s="7">
        <v>33</v>
      </c>
      <c r="B33" s="8" t="s">
        <v>25</v>
      </c>
      <c r="C33" s="1"/>
      <c r="D33" s="1"/>
      <c r="E33" s="1"/>
      <c r="F33" s="2"/>
      <c r="G33" s="1">
        <f t="shared" si="5"/>
        <v>0</v>
      </c>
      <c r="H33" s="1">
        <v>0</v>
      </c>
      <c r="I33" s="1">
        <v>0</v>
      </c>
      <c r="J33" s="1">
        <v>0</v>
      </c>
      <c r="K33" s="1">
        <v>0</v>
      </c>
      <c r="L33" s="1">
        <f>SUM(H33+I33+J33+K33)</f>
        <v>0</v>
      </c>
      <c r="M33" s="1">
        <v>1</v>
      </c>
      <c r="N33" s="1">
        <v>0.5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f t="shared" si="3"/>
        <v>1.5</v>
      </c>
      <c r="AH33" s="1">
        <f t="shared" si="6"/>
        <v>1.5</v>
      </c>
      <c r="AI33" s="3">
        <f>AH33*AH39</f>
        <v>271.0132970925971</v>
      </c>
    </row>
    <row r="34" spans="1:35" ht="12.75">
      <c r="A34" s="7">
        <v>34</v>
      </c>
      <c r="B34" s="8" t="s">
        <v>28</v>
      </c>
      <c r="C34" s="1">
        <v>3</v>
      </c>
      <c r="D34" s="1">
        <v>1</v>
      </c>
      <c r="E34" s="1">
        <v>1</v>
      </c>
      <c r="F34" s="2">
        <v>0.8</v>
      </c>
      <c r="G34" s="1">
        <f t="shared" si="5"/>
        <v>4</v>
      </c>
      <c r="H34" s="1">
        <v>2</v>
      </c>
      <c r="I34" s="1">
        <v>1</v>
      </c>
      <c r="J34" s="1">
        <v>1</v>
      </c>
      <c r="K34" s="1">
        <v>0</v>
      </c>
      <c r="L34" s="1">
        <f>H34+I34+J34+K34</f>
        <v>4</v>
      </c>
      <c r="M34" s="1">
        <v>3</v>
      </c>
      <c r="N34" s="1">
        <v>1.5</v>
      </c>
      <c r="O34" s="1">
        <v>2</v>
      </c>
      <c r="P34" s="1">
        <v>0.5</v>
      </c>
      <c r="Q34" s="1">
        <v>0</v>
      </c>
      <c r="R34" s="1"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f t="shared" si="3"/>
        <v>7</v>
      </c>
      <c r="AH34" s="1">
        <f t="shared" si="6"/>
        <v>15</v>
      </c>
      <c r="AI34" s="3">
        <f>AH34*AH39</f>
        <v>2710.1329709259708</v>
      </c>
    </row>
    <row r="35" spans="1:35" ht="12.75">
      <c r="A35" s="7">
        <v>35</v>
      </c>
      <c r="B35" s="8" t="s">
        <v>32</v>
      </c>
      <c r="C35" s="1">
        <v>1</v>
      </c>
      <c r="D35" s="1">
        <v>1</v>
      </c>
      <c r="E35" s="1">
        <v>1</v>
      </c>
      <c r="F35" s="2">
        <v>0.5</v>
      </c>
      <c r="G35" s="1">
        <f t="shared" si="5"/>
        <v>1.5</v>
      </c>
      <c r="H35" s="1">
        <v>0</v>
      </c>
      <c r="I35" s="1">
        <v>0</v>
      </c>
      <c r="J35" s="1">
        <v>0</v>
      </c>
      <c r="K35" s="1">
        <v>0</v>
      </c>
      <c r="L35" s="1">
        <f>SUM(H35+I35+J35+K35)</f>
        <v>0</v>
      </c>
      <c r="M35" s="1"/>
      <c r="N35" s="1"/>
      <c r="O35" s="1"/>
      <c r="P35" s="1"/>
      <c r="Q35" s="1"/>
      <c r="R35" s="1"/>
      <c r="S35" s="1">
        <v>1</v>
      </c>
      <c r="T35" s="1">
        <v>0.5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f t="shared" si="3"/>
        <v>1.5</v>
      </c>
      <c r="AH35" s="1">
        <f t="shared" si="6"/>
        <v>3</v>
      </c>
      <c r="AI35" s="3">
        <f>AH35*AH39</f>
        <v>542.0265941851942</v>
      </c>
    </row>
    <row r="36" spans="34:35" ht="12.75">
      <c r="AH36" s="5">
        <f>SUM(AH3:AH35)</f>
        <v>818.6</v>
      </c>
      <c r="AI36" s="10">
        <f>SUM(AI3:AI35)</f>
        <v>147900.99</v>
      </c>
    </row>
    <row r="38" ht="12.75">
      <c r="V38">
        <v>147900.99</v>
      </c>
    </row>
    <row r="39" ht="12.75">
      <c r="AH39" s="9">
        <f>V38/AH36</f>
        <v>180.67553139506472</v>
      </c>
    </row>
  </sheetData>
  <mergeCells count="1">
    <mergeCell ref="A1:E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L29" sqref="L29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14.140625" style="0" customWidth="1"/>
    <col min="4" max="4" width="14.8515625" style="0" bestFit="1" customWidth="1"/>
    <col min="7" max="7" width="13.7109375" style="0" customWidth="1"/>
    <col min="8" max="8" width="7.140625" style="0" customWidth="1"/>
    <col min="9" max="9" width="6.57421875" style="0" customWidth="1"/>
    <col min="10" max="10" width="6.421875" style="0" customWidth="1"/>
    <col min="11" max="11" width="25.28125" style="0" customWidth="1"/>
    <col min="12" max="12" width="16.28125" style="0" customWidth="1"/>
    <col min="13" max="13" width="16.140625" style="0" bestFit="1" customWidth="1"/>
    <col min="14" max="14" width="6.57421875" style="0" customWidth="1"/>
  </cols>
  <sheetData>
    <row r="1" ht="12.75">
      <c r="A1" s="27" t="s">
        <v>62</v>
      </c>
    </row>
    <row r="2" spans="8:11" ht="12.75">
      <c r="H2" s="28"/>
      <c r="I2" s="28"/>
      <c r="J2" s="21"/>
      <c r="K2" s="28" t="s">
        <v>63</v>
      </c>
    </row>
    <row r="3" spans="1:14" ht="12.75">
      <c r="A3" s="6" t="s">
        <v>19</v>
      </c>
      <c r="B3" s="15" t="s">
        <v>0</v>
      </c>
      <c r="C3" s="6" t="s">
        <v>54</v>
      </c>
      <c r="D3" s="6" t="s">
        <v>55</v>
      </c>
      <c r="E3" s="6" t="s">
        <v>56</v>
      </c>
      <c r="H3" s="21"/>
      <c r="I3" s="21"/>
      <c r="J3" s="6" t="s">
        <v>19</v>
      </c>
      <c r="K3" s="15" t="s">
        <v>0</v>
      </c>
      <c r="L3" s="15" t="s">
        <v>54</v>
      </c>
      <c r="M3" s="6" t="s">
        <v>55</v>
      </c>
      <c r="N3" s="6" t="s">
        <v>56</v>
      </c>
    </row>
    <row r="4" spans="1:14" ht="12.75">
      <c r="A4" s="7">
        <v>1</v>
      </c>
      <c r="B4" s="12" t="s">
        <v>69</v>
      </c>
      <c r="C4" s="3">
        <v>9872.111035426336</v>
      </c>
      <c r="D4" s="16">
        <v>7052.83</v>
      </c>
      <c r="E4" s="17">
        <f aca="true" t="shared" si="0" ref="E4:E27">C4/D4*100</f>
        <v>139.9737557182909</v>
      </c>
      <c r="F4" t="s">
        <v>57</v>
      </c>
      <c r="H4" s="18"/>
      <c r="I4" s="19"/>
      <c r="J4" s="32">
        <v>1</v>
      </c>
      <c r="K4" s="12" t="s">
        <v>69</v>
      </c>
      <c r="L4" s="46">
        <f>C4+D43</f>
        <v>14012.989150077228</v>
      </c>
      <c r="M4" s="16">
        <v>7052.83</v>
      </c>
      <c r="N4" s="17">
        <f>L4/M4*100</f>
        <v>198.6860473040925</v>
      </c>
    </row>
    <row r="5" spans="1:14" ht="12.75">
      <c r="A5" s="7">
        <v>3</v>
      </c>
      <c r="B5" s="12" t="s">
        <v>70</v>
      </c>
      <c r="C5" s="3">
        <v>7528.749393232348</v>
      </c>
      <c r="D5" s="16">
        <v>5883.83</v>
      </c>
      <c r="E5" s="17">
        <f t="shared" si="0"/>
        <v>127.95660978023409</v>
      </c>
      <c r="H5" s="18"/>
      <c r="I5" s="19"/>
      <c r="J5" s="32">
        <v>3</v>
      </c>
      <c r="K5" s="12" t="s">
        <v>70</v>
      </c>
      <c r="L5" s="46">
        <v>7664.51219164283</v>
      </c>
      <c r="M5" s="16">
        <v>8865.48</v>
      </c>
      <c r="N5" s="17">
        <f aca="true" t="shared" si="1" ref="N5:N37">L5/M5*100</f>
        <v>86.45343728306679</v>
      </c>
    </row>
    <row r="6" spans="1:14" ht="12.75">
      <c r="A6" s="7">
        <v>4</v>
      </c>
      <c r="B6" s="12" t="s">
        <v>71</v>
      </c>
      <c r="C6" s="3">
        <v>22033.381053628145</v>
      </c>
      <c r="D6" s="16">
        <v>23138.87</v>
      </c>
      <c r="E6" s="17">
        <f t="shared" si="0"/>
        <v>95.2223728022507</v>
      </c>
      <c r="F6" t="s">
        <v>57</v>
      </c>
      <c r="H6" s="18"/>
      <c r="I6" s="19"/>
      <c r="J6" s="32">
        <v>4</v>
      </c>
      <c r="K6" s="12" t="s">
        <v>71</v>
      </c>
      <c r="L6" s="46">
        <f>C6+D44</f>
        <v>31275.3299204231</v>
      </c>
      <c r="M6" s="16">
        <v>29458.86</v>
      </c>
      <c r="N6" s="17">
        <f t="shared" si="1"/>
        <v>106.16612428458909</v>
      </c>
    </row>
    <row r="7" spans="1:14" ht="12.75">
      <c r="A7" s="7">
        <v>5</v>
      </c>
      <c r="B7" s="12" t="s">
        <v>72</v>
      </c>
      <c r="C7" s="3">
        <v>11864.9621467139</v>
      </c>
      <c r="D7" s="16">
        <v>10515.77</v>
      </c>
      <c r="E7" s="17">
        <f t="shared" si="0"/>
        <v>112.8301793089227</v>
      </c>
      <c r="F7" t="s">
        <v>57</v>
      </c>
      <c r="H7" s="21"/>
      <c r="I7" s="21"/>
      <c r="J7" s="32">
        <v>5</v>
      </c>
      <c r="K7" s="12" t="s">
        <v>72</v>
      </c>
      <c r="L7" s="46">
        <f>C7+D45</f>
        <v>16841.74592762759</v>
      </c>
      <c r="M7" s="16">
        <v>16835.76</v>
      </c>
      <c r="N7" s="17">
        <f t="shared" si="1"/>
        <v>100.03555484057503</v>
      </c>
    </row>
    <row r="8" spans="1:14" ht="12.75">
      <c r="A8" s="7">
        <v>6</v>
      </c>
      <c r="B8" s="12" t="s">
        <v>73</v>
      </c>
      <c r="C8" s="3">
        <v>3468.9702027852427</v>
      </c>
      <c r="D8" s="16">
        <v>2044.73</v>
      </c>
      <c r="E8" s="17">
        <f t="shared" si="0"/>
        <v>169.65419408847342</v>
      </c>
      <c r="H8" s="21"/>
      <c r="I8" s="21"/>
      <c r="J8" s="32">
        <v>6</v>
      </c>
      <c r="K8" s="12" t="s">
        <v>73</v>
      </c>
      <c r="L8" s="46">
        <v>3531.5246959333413</v>
      </c>
      <c r="M8" s="16">
        <v>2044.73</v>
      </c>
      <c r="N8" s="17">
        <f t="shared" si="1"/>
        <v>172.7134974267185</v>
      </c>
    </row>
    <row r="9" spans="1:14" ht="12.75">
      <c r="A9" s="7">
        <v>7</v>
      </c>
      <c r="B9" s="12" t="s">
        <v>74</v>
      </c>
      <c r="C9" s="3">
        <v>3158.2082887857314</v>
      </c>
      <c r="D9" s="16">
        <v>1675.05</v>
      </c>
      <c r="E9" s="17">
        <f t="shared" si="0"/>
        <v>188.54412040152422</v>
      </c>
      <c r="H9" s="21"/>
      <c r="I9" s="21"/>
      <c r="J9" s="32">
        <v>7</v>
      </c>
      <c r="K9" s="12" t="s">
        <v>74</v>
      </c>
      <c r="L9" s="46">
        <v>3215.158941922646</v>
      </c>
      <c r="M9" s="16">
        <v>1675.05</v>
      </c>
      <c r="N9" s="17">
        <f t="shared" si="1"/>
        <v>191.94405790410113</v>
      </c>
    </row>
    <row r="10" spans="1:14" ht="12.75">
      <c r="A10" s="7">
        <v>8</v>
      </c>
      <c r="B10" s="12" t="s">
        <v>75</v>
      </c>
      <c r="C10" s="3">
        <v>1210.5260603469337</v>
      </c>
      <c r="D10" s="16">
        <v>500.75</v>
      </c>
      <c r="E10" s="17">
        <f t="shared" si="0"/>
        <v>241.74259817212854</v>
      </c>
      <c r="H10" s="21"/>
      <c r="I10" s="21"/>
      <c r="J10" s="32">
        <v>8</v>
      </c>
      <c r="K10" s="12" t="s">
        <v>22</v>
      </c>
      <c r="L10" s="46">
        <v>1232.3549720184055</v>
      </c>
      <c r="M10" s="16">
        <v>500.75</v>
      </c>
      <c r="N10" s="17">
        <f t="shared" si="1"/>
        <v>246.1018416412193</v>
      </c>
    </row>
    <row r="11" spans="1:14" ht="12.75">
      <c r="A11" s="7">
        <v>9</v>
      </c>
      <c r="B11" s="12" t="s">
        <v>76</v>
      </c>
      <c r="C11" s="3">
        <v>4836.683975445883</v>
      </c>
      <c r="D11" s="16">
        <v>2670.76</v>
      </c>
      <c r="E11" s="17">
        <f t="shared" si="0"/>
        <v>181.09766416472775</v>
      </c>
      <c r="H11" s="21"/>
      <c r="I11" s="19"/>
      <c r="J11" s="32">
        <v>9</v>
      </c>
      <c r="K11" s="12" t="s">
        <v>84</v>
      </c>
      <c r="L11" s="46">
        <v>4923.901880736227</v>
      </c>
      <c r="M11" s="16">
        <v>2670.76</v>
      </c>
      <c r="N11" s="17">
        <f t="shared" si="1"/>
        <v>184.36332282706894</v>
      </c>
    </row>
    <row r="12" spans="1:14" ht="12.75">
      <c r="A12" s="7">
        <v>10</v>
      </c>
      <c r="B12" s="12" t="s">
        <v>23</v>
      </c>
      <c r="C12" s="3">
        <v>3187.1163738089417</v>
      </c>
      <c r="D12" s="16">
        <v>1669.17</v>
      </c>
      <c r="E12" s="17">
        <f t="shared" si="0"/>
        <v>190.94019026276183</v>
      </c>
      <c r="H12" s="21"/>
      <c r="I12" s="19"/>
      <c r="J12" s="32">
        <v>10</v>
      </c>
      <c r="K12" s="12" t="s">
        <v>23</v>
      </c>
      <c r="L12" s="46">
        <v>3244.588314388757</v>
      </c>
      <c r="M12" s="16">
        <v>1669.17</v>
      </c>
      <c r="N12" s="17">
        <f t="shared" si="1"/>
        <v>194.38333509401423</v>
      </c>
    </row>
    <row r="13" spans="1:14" ht="12.75">
      <c r="A13" s="7">
        <v>11.2222222222222</v>
      </c>
      <c r="B13" s="12" t="s">
        <v>24</v>
      </c>
      <c r="C13" s="3">
        <v>451.6888284876618</v>
      </c>
      <c r="D13" s="16">
        <v>500.75</v>
      </c>
      <c r="E13" s="17">
        <f t="shared" si="0"/>
        <v>90.20246200452557</v>
      </c>
      <c r="H13" s="21"/>
      <c r="I13" s="21"/>
      <c r="J13" s="32">
        <v>11.2222222222222</v>
      </c>
      <c r="K13" s="12" t="s">
        <v>24</v>
      </c>
      <c r="L13" s="46">
        <v>459.83394478298715</v>
      </c>
      <c r="M13" s="16">
        <v>500.75</v>
      </c>
      <c r="N13" s="17">
        <f t="shared" si="1"/>
        <v>91.82904538851466</v>
      </c>
    </row>
    <row r="14" spans="1:14" ht="12.75">
      <c r="A14" s="7">
        <v>12.2888888888889</v>
      </c>
      <c r="B14" s="12" t="s">
        <v>77</v>
      </c>
      <c r="C14" s="3">
        <v>1373.1340386024917</v>
      </c>
      <c r="D14" s="16">
        <v>834.59</v>
      </c>
      <c r="E14" s="17">
        <f t="shared" si="0"/>
        <v>164.5279764438217</v>
      </c>
      <c r="H14" s="18"/>
      <c r="I14" s="30"/>
      <c r="J14" s="32">
        <v>12.2888888888889</v>
      </c>
      <c r="K14" s="12" t="s">
        <v>81</v>
      </c>
      <c r="L14" s="46">
        <v>1397.8951921402809</v>
      </c>
      <c r="M14" s="16">
        <v>834.59</v>
      </c>
      <c r="N14" s="17">
        <f t="shared" si="1"/>
        <v>167.49484083685172</v>
      </c>
    </row>
    <row r="15" spans="1:14" ht="12.75">
      <c r="A15" s="7">
        <v>13.3555555555555</v>
      </c>
      <c r="B15" s="13" t="s">
        <v>26</v>
      </c>
      <c r="C15" s="3">
        <v>0</v>
      </c>
      <c r="D15" s="16">
        <v>300.45</v>
      </c>
      <c r="E15" s="17">
        <f t="shared" si="0"/>
        <v>0</v>
      </c>
      <c r="H15" s="18"/>
      <c r="I15" s="19"/>
      <c r="J15" s="32">
        <v>13.3555555555555</v>
      </c>
      <c r="K15" s="13" t="s">
        <v>26</v>
      </c>
      <c r="L15" s="46">
        <v>0</v>
      </c>
      <c r="M15" s="16">
        <v>300.45</v>
      </c>
      <c r="N15" s="17">
        <f t="shared" si="1"/>
        <v>0</v>
      </c>
    </row>
    <row r="16" spans="1:14" ht="12.75">
      <c r="A16" s="7">
        <v>14.4222222222222</v>
      </c>
      <c r="B16" s="13" t="s">
        <v>27</v>
      </c>
      <c r="C16" s="3">
        <v>0</v>
      </c>
      <c r="D16" s="16">
        <v>300.45</v>
      </c>
      <c r="E16" s="17">
        <f t="shared" si="0"/>
        <v>0</v>
      </c>
      <c r="H16" s="18"/>
      <c r="I16" s="19"/>
      <c r="J16" s="32">
        <v>14.4222222222222</v>
      </c>
      <c r="K16" s="13" t="s">
        <v>27</v>
      </c>
      <c r="L16" s="46">
        <v>0</v>
      </c>
      <c r="M16" s="16">
        <v>300.45</v>
      </c>
      <c r="N16" s="17">
        <f t="shared" si="1"/>
        <v>0</v>
      </c>
    </row>
    <row r="17" spans="1:14" ht="12.75">
      <c r="A17" s="7">
        <v>15.4888888888889</v>
      </c>
      <c r="B17" s="13" t="s">
        <v>78</v>
      </c>
      <c r="C17" s="3">
        <v>2077.768611043244</v>
      </c>
      <c r="D17" s="16">
        <v>959.77</v>
      </c>
      <c r="E17" s="17">
        <f t="shared" si="0"/>
        <v>216.48609677769093</v>
      </c>
      <c r="H17" s="18"/>
      <c r="I17" s="18"/>
      <c r="J17" s="32">
        <v>15.4888888888889</v>
      </c>
      <c r="K17" s="13" t="s">
        <v>82</v>
      </c>
      <c r="L17" s="46">
        <v>2115.236146001741</v>
      </c>
      <c r="M17" s="16">
        <v>959.77</v>
      </c>
      <c r="N17" s="17">
        <f t="shared" si="1"/>
        <v>220.3899002887922</v>
      </c>
    </row>
    <row r="18" spans="1:14" ht="12.75">
      <c r="A18" s="7">
        <v>16.5555555555555</v>
      </c>
      <c r="B18" s="13" t="s">
        <v>79</v>
      </c>
      <c r="C18" s="3">
        <v>11227.177520889321</v>
      </c>
      <c r="D18" s="16">
        <v>16700.05</v>
      </c>
      <c r="E18" s="17">
        <f t="shared" si="0"/>
        <v>67.22840662686232</v>
      </c>
      <c r="F18" t="s">
        <v>57</v>
      </c>
      <c r="H18" s="18"/>
      <c r="I18" s="31"/>
      <c r="J18" s="32">
        <v>16.5555555555555</v>
      </c>
      <c r="K18" s="13" t="s">
        <v>79</v>
      </c>
      <c r="L18" s="46">
        <f>C18+D46</f>
        <v>15936.441174703494</v>
      </c>
      <c r="M18" s="16">
        <v>23020.04</v>
      </c>
      <c r="N18" s="17">
        <f t="shared" si="1"/>
        <v>69.22855553119584</v>
      </c>
    </row>
    <row r="19" spans="1:14" ht="12.75">
      <c r="A19" s="7">
        <v>17.6222222222222</v>
      </c>
      <c r="B19" s="13" t="s">
        <v>29</v>
      </c>
      <c r="C19" s="3">
        <v>8365.277103591496</v>
      </c>
      <c r="D19" s="16">
        <v>12560.51</v>
      </c>
      <c r="E19" s="17">
        <f t="shared" si="0"/>
        <v>66.59982041805226</v>
      </c>
      <c r="F19" t="s">
        <v>57</v>
      </c>
      <c r="H19" s="18"/>
      <c r="I19" s="19"/>
      <c r="J19" s="32">
        <v>17.6222222222222</v>
      </c>
      <c r="K19" s="13" t="s">
        <v>29</v>
      </c>
      <c r="L19" s="46">
        <f>C19+D47</f>
        <v>11874.110498692819</v>
      </c>
      <c r="M19" s="16">
        <v>12560.51</v>
      </c>
      <c r="N19" s="17">
        <f t="shared" si="1"/>
        <v>94.53525771400061</v>
      </c>
    </row>
    <row r="20" spans="1:14" ht="12.75">
      <c r="A20" s="7">
        <v>18.6888888888889</v>
      </c>
      <c r="B20" s="13" t="s">
        <v>31</v>
      </c>
      <c r="C20" s="3">
        <v>5234.170144515025</v>
      </c>
      <c r="D20" s="16">
        <v>3588.72</v>
      </c>
      <c r="E20" s="17">
        <f t="shared" si="0"/>
        <v>145.85061371505788</v>
      </c>
      <c r="H20" s="18"/>
      <c r="I20" s="19"/>
      <c r="J20" s="32">
        <v>18.6888888888889</v>
      </c>
      <c r="K20" s="13" t="s">
        <v>31</v>
      </c>
      <c r="L20" s="46">
        <v>5328.555752145255</v>
      </c>
      <c r="M20" s="16">
        <v>3588.72</v>
      </c>
      <c r="N20" s="17">
        <f t="shared" si="1"/>
        <v>148.48067701423503</v>
      </c>
    </row>
    <row r="21" spans="1:14" ht="12.75">
      <c r="A21" s="7">
        <v>19.7555555555555</v>
      </c>
      <c r="B21" s="13" t="s">
        <v>33</v>
      </c>
      <c r="C21" s="3">
        <v>6838.5688633032005</v>
      </c>
      <c r="D21" s="16">
        <v>6180.1</v>
      </c>
      <c r="E21" s="17">
        <f t="shared" si="0"/>
        <v>110.65466357022056</v>
      </c>
      <c r="H21" s="18"/>
      <c r="I21" s="19"/>
      <c r="J21" s="32">
        <v>19.7555555555555</v>
      </c>
      <c r="K21" s="13" t="s">
        <v>33</v>
      </c>
      <c r="L21" s="46">
        <v>6961.885924014426</v>
      </c>
      <c r="M21" s="16">
        <v>9161.75</v>
      </c>
      <c r="N21" s="17">
        <f t="shared" si="1"/>
        <v>75.98860396774006</v>
      </c>
    </row>
    <row r="22" spans="1:14" ht="12.75">
      <c r="A22" s="7">
        <v>20.8222222222222</v>
      </c>
      <c r="B22" s="13" t="s">
        <v>34</v>
      </c>
      <c r="C22" s="3">
        <v>3089.551586855607</v>
      </c>
      <c r="D22" s="16">
        <v>4214.66</v>
      </c>
      <c r="E22" s="17">
        <f t="shared" si="0"/>
        <v>73.30488311881878</v>
      </c>
      <c r="H22" s="18"/>
      <c r="I22" s="19"/>
      <c r="J22" s="32">
        <v>20.8222222222222</v>
      </c>
      <c r="K22" s="13" t="s">
        <v>34</v>
      </c>
      <c r="L22" s="46">
        <v>3145.2641823156323</v>
      </c>
      <c r="M22" s="16">
        <v>4214.66</v>
      </c>
      <c r="N22" s="17">
        <f t="shared" si="1"/>
        <v>74.62675950884847</v>
      </c>
    </row>
    <row r="23" spans="1:14" ht="12.75">
      <c r="A23" s="7">
        <v>21.8888888888889</v>
      </c>
      <c r="B23" s="13" t="s">
        <v>37</v>
      </c>
      <c r="C23" s="3">
        <v>6348.938173222575</v>
      </c>
      <c r="D23" s="16">
        <v>4310.02</v>
      </c>
      <c r="E23" s="17">
        <f t="shared" si="0"/>
        <v>147.30646663408925</v>
      </c>
      <c r="H23" s="18"/>
      <c r="I23" s="19"/>
      <c r="J23" s="32">
        <v>21.8888888888889</v>
      </c>
      <c r="K23" s="13" t="s">
        <v>37</v>
      </c>
      <c r="L23" s="46">
        <v>6463.425927869667</v>
      </c>
      <c r="M23" s="16">
        <v>4310.02</v>
      </c>
      <c r="N23" s="17">
        <f t="shared" si="1"/>
        <v>149.9627827218822</v>
      </c>
    </row>
    <row r="24" spans="1:14" ht="12.75">
      <c r="A24" s="7">
        <v>22.9555555555555</v>
      </c>
      <c r="B24" s="13" t="s">
        <v>38</v>
      </c>
      <c r="C24" s="3">
        <v>1355.0664854629854</v>
      </c>
      <c r="D24" s="16">
        <v>1377.07</v>
      </c>
      <c r="E24" s="17">
        <f t="shared" si="0"/>
        <v>98.40214988802207</v>
      </c>
      <c r="H24" s="18"/>
      <c r="I24" s="19"/>
      <c r="J24" s="32">
        <v>22.9555555555555</v>
      </c>
      <c r="K24" s="13" t="s">
        <v>38</v>
      </c>
      <c r="L24" s="46">
        <v>1379.5018343489614</v>
      </c>
      <c r="M24" s="16">
        <v>1377.07</v>
      </c>
      <c r="N24" s="17">
        <f t="shared" si="1"/>
        <v>100.17659482444333</v>
      </c>
    </row>
    <row r="25" spans="1:14" ht="12.75">
      <c r="A25" s="7">
        <v>24.0222222222222</v>
      </c>
      <c r="B25" s="13" t="s">
        <v>39</v>
      </c>
      <c r="C25" s="3">
        <v>2619.7952052284386</v>
      </c>
      <c r="D25" s="16">
        <v>2086.46</v>
      </c>
      <c r="E25" s="17">
        <f t="shared" si="0"/>
        <v>125.56172681136655</v>
      </c>
      <c r="H25" s="18"/>
      <c r="I25" s="19"/>
      <c r="J25" s="32">
        <v>24.0222222222222</v>
      </c>
      <c r="K25" s="13" t="s">
        <v>39</v>
      </c>
      <c r="L25" s="46">
        <v>2667.0368797413253</v>
      </c>
      <c r="M25" s="16">
        <v>2086.46</v>
      </c>
      <c r="N25" s="17">
        <f t="shared" si="1"/>
        <v>127.82592907323051</v>
      </c>
    </row>
    <row r="26" spans="1:14" ht="12.75">
      <c r="A26" s="7">
        <v>25.0888888888889</v>
      </c>
      <c r="B26" s="13" t="s">
        <v>40</v>
      </c>
      <c r="C26" s="3">
        <v>2529.457439530906</v>
      </c>
      <c r="D26" s="16">
        <v>2086.46</v>
      </c>
      <c r="E26" s="17">
        <f t="shared" si="0"/>
        <v>121.2320120937332</v>
      </c>
      <c r="H26" s="18"/>
      <c r="I26" s="19"/>
      <c r="J26" s="32">
        <v>25.0888888888889</v>
      </c>
      <c r="K26" s="13" t="s">
        <v>40</v>
      </c>
      <c r="L26" s="46">
        <v>2575.070090784728</v>
      </c>
      <c r="M26" s="16">
        <v>2086.46</v>
      </c>
      <c r="N26" s="17">
        <f t="shared" si="1"/>
        <v>123.41813841553291</v>
      </c>
    </row>
    <row r="27" spans="1:14" ht="12.75">
      <c r="A27" s="7">
        <v>26.1555555555555</v>
      </c>
      <c r="B27" s="13" t="s">
        <v>83</v>
      </c>
      <c r="C27" s="3">
        <v>6739.197321035914</v>
      </c>
      <c r="D27" s="16">
        <v>4715.41</v>
      </c>
      <c r="E27" s="17">
        <f t="shared" si="0"/>
        <v>142.91858652876238</v>
      </c>
      <c r="H27" s="18"/>
      <c r="I27" s="19"/>
      <c r="J27" s="32">
        <v>26.1555555555555</v>
      </c>
      <c r="K27" s="13" t="s">
        <v>83</v>
      </c>
      <c r="L27" s="46">
        <v>6860.722456162168</v>
      </c>
      <c r="M27" s="16">
        <v>4715.41</v>
      </c>
      <c r="N27" s="17">
        <f t="shared" si="1"/>
        <v>145.49577780430903</v>
      </c>
    </row>
    <row r="28" spans="1:14" ht="12.75">
      <c r="A28" s="7">
        <v>27.2222222222222</v>
      </c>
      <c r="B28" s="11" t="s">
        <v>44</v>
      </c>
      <c r="C28" s="3">
        <v>1608.012229416076</v>
      </c>
      <c r="D28" s="16"/>
      <c r="E28" s="17">
        <v>0</v>
      </c>
      <c r="H28" s="18"/>
      <c r="I28" s="19"/>
      <c r="J28" s="32">
        <v>27.2222222222222</v>
      </c>
      <c r="K28" s="11" t="s">
        <v>44</v>
      </c>
      <c r="L28" s="46">
        <v>1637.0088434274342</v>
      </c>
      <c r="M28" s="16"/>
      <c r="N28" s="17"/>
    </row>
    <row r="29" spans="1:14" ht="12.75">
      <c r="A29" s="7">
        <v>28.2888888888889</v>
      </c>
      <c r="B29" s="11" t="s">
        <v>80</v>
      </c>
      <c r="C29" s="3">
        <v>560.0941473247007</v>
      </c>
      <c r="D29" s="16"/>
      <c r="E29" s="17">
        <v>0</v>
      </c>
      <c r="H29" s="18"/>
      <c r="I29" s="19"/>
      <c r="J29" s="32">
        <v>28.2888888888889</v>
      </c>
      <c r="K29" s="11" t="s">
        <v>80</v>
      </c>
      <c r="L29" s="46">
        <v>570.1940915309041</v>
      </c>
      <c r="M29" s="16"/>
      <c r="N29" s="17"/>
    </row>
    <row r="30" spans="1:14" ht="12.75">
      <c r="A30" s="7">
        <v>29</v>
      </c>
      <c r="B30" s="12" t="s">
        <v>21</v>
      </c>
      <c r="C30" s="3">
        <v>12688.842569875396</v>
      </c>
      <c r="D30" s="16">
        <v>20176.1</v>
      </c>
      <c r="E30" s="17">
        <f aca="true" t="shared" si="2" ref="E30:E37">C30/D30*100</f>
        <v>62.89046232857389</v>
      </c>
      <c r="F30" t="s">
        <v>57</v>
      </c>
      <c r="H30" s="18"/>
      <c r="I30" s="19"/>
      <c r="J30" s="32">
        <v>29.3555555555555</v>
      </c>
      <c r="K30" s="12" t="s">
        <v>21</v>
      </c>
      <c r="L30" s="46">
        <f>C30+D48</f>
        <v>18011.20475860036</v>
      </c>
      <c r="M30" s="16">
        <v>26496.09</v>
      </c>
      <c r="N30" s="17">
        <f t="shared" si="1"/>
        <v>67.97684020019695</v>
      </c>
    </row>
    <row r="31" spans="1:14" ht="12.75">
      <c r="A31" s="7">
        <v>30</v>
      </c>
      <c r="B31" s="13" t="s">
        <v>30</v>
      </c>
      <c r="C31" s="3">
        <v>1192.4585072074271</v>
      </c>
      <c r="D31" s="16">
        <v>2606.14</v>
      </c>
      <c r="E31" s="17">
        <f t="shared" si="2"/>
        <v>45.7557348111547</v>
      </c>
      <c r="H31" s="18"/>
      <c r="I31" s="19"/>
      <c r="J31" s="32">
        <v>30.4222222222222</v>
      </c>
      <c r="K31" s="13" t="s">
        <v>30</v>
      </c>
      <c r="L31" s="46">
        <v>1213.9616142270859</v>
      </c>
      <c r="M31" s="16">
        <v>2606.14</v>
      </c>
      <c r="N31" s="17">
        <f t="shared" si="1"/>
        <v>46.5808288974148</v>
      </c>
    </row>
    <row r="32" spans="1:14" ht="12.75">
      <c r="A32" s="7">
        <v>31</v>
      </c>
      <c r="B32" s="13" t="s">
        <v>35</v>
      </c>
      <c r="C32" s="3">
        <v>2195.2077064500363</v>
      </c>
      <c r="D32" s="16">
        <v>2795.86</v>
      </c>
      <c r="E32" s="17">
        <f t="shared" si="2"/>
        <v>78.51636728770526</v>
      </c>
      <c r="H32" s="18"/>
      <c r="I32" s="19"/>
      <c r="J32" s="32">
        <v>31.4888888888889</v>
      </c>
      <c r="K32" s="13" t="s">
        <v>35</v>
      </c>
      <c r="L32" s="46">
        <v>2234.7929716453177</v>
      </c>
      <c r="M32" s="16">
        <v>2795.86</v>
      </c>
      <c r="N32" s="17">
        <f t="shared" si="1"/>
        <v>79.93222019862645</v>
      </c>
    </row>
    <row r="33" spans="1:14" ht="12.75">
      <c r="A33" s="7">
        <v>32</v>
      </c>
      <c r="B33" s="13" t="s">
        <v>36</v>
      </c>
      <c r="C33" s="3">
        <v>722.7021255802589</v>
      </c>
      <c r="D33" s="16">
        <v>513.27</v>
      </c>
      <c r="E33" s="17">
        <f t="shared" si="2"/>
        <v>140.80350022020747</v>
      </c>
      <c r="H33" s="18"/>
      <c r="I33" s="19"/>
      <c r="J33" s="32">
        <v>32.5555555555555</v>
      </c>
      <c r="K33" s="13" t="s">
        <v>36</v>
      </c>
      <c r="L33" s="46">
        <v>735.7343116527794</v>
      </c>
      <c r="M33" s="16">
        <v>513.27</v>
      </c>
      <c r="N33" s="17">
        <f t="shared" si="1"/>
        <v>143.34255102631744</v>
      </c>
    </row>
    <row r="34" spans="1:14" ht="12.75">
      <c r="A34" s="7">
        <v>33</v>
      </c>
      <c r="B34" s="13" t="s">
        <v>25</v>
      </c>
      <c r="C34" s="3">
        <v>271.0132970925971</v>
      </c>
      <c r="D34" s="16">
        <v>1460.52</v>
      </c>
      <c r="E34" s="17">
        <f t="shared" si="2"/>
        <v>18.555945628447205</v>
      </c>
      <c r="H34" s="18"/>
      <c r="I34" s="19"/>
      <c r="J34" s="32">
        <v>33.6222222222222</v>
      </c>
      <c r="K34" s="13" t="s">
        <v>25</v>
      </c>
      <c r="L34" s="46">
        <v>275.90036686979226</v>
      </c>
      <c r="M34" s="16">
        <v>1460.52</v>
      </c>
      <c r="N34" s="17">
        <f t="shared" si="1"/>
        <v>18.890557258359504</v>
      </c>
    </row>
    <row r="35" spans="1:14" ht="12.75">
      <c r="A35" s="7">
        <v>34</v>
      </c>
      <c r="B35" s="13" t="s">
        <v>28</v>
      </c>
      <c r="C35" s="3">
        <v>2710.1329709259708</v>
      </c>
      <c r="D35" s="16">
        <v>941.37</v>
      </c>
      <c r="E35" s="17">
        <f t="shared" si="2"/>
        <v>287.89243027990807</v>
      </c>
      <c r="H35" s="18"/>
      <c r="I35" s="19"/>
      <c r="J35" s="32">
        <v>34.6888888888889</v>
      </c>
      <c r="K35" s="13" t="s">
        <v>28</v>
      </c>
      <c r="L35" s="46">
        <v>2778.005071374906</v>
      </c>
      <c r="M35" s="16">
        <v>941.37</v>
      </c>
      <c r="N35" s="17">
        <f t="shared" si="1"/>
        <v>295.10235841113547</v>
      </c>
    </row>
    <row r="36" spans="1:14" ht="12.75">
      <c r="A36" s="7">
        <v>35</v>
      </c>
      <c r="B36" s="13" t="s">
        <v>32</v>
      </c>
      <c r="C36" s="3">
        <v>542.0265941851942</v>
      </c>
      <c r="D36" s="16">
        <v>500.75</v>
      </c>
      <c r="E36" s="17">
        <f t="shared" si="2"/>
        <v>108.24295440543071</v>
      </c>
      <c r="J36" s="32">
        <v>35.7555555555555</v>
      </c>
      <c r="K36" s="13" t="s">
        <v>32</v>
      </c>
      <c r="L36" s="46">
        <v>551.8007337395845</v>
      </c>
      <c r="M36" s="16">
        <v>500.75</v>
      </c>
      <c r="N36" s="17">
        <f t="shared" si="1"/>
        <v>110.19485446621758</v>
      </c>
    </row>
    <row r="37" spans="1:14" ht="12.75">
      <c r="A37" s="48"/>
      <c r="B37" s="48" t="s">
        <v>42</v>
      </c>
      <c r="C37" s="47">
        <v>147900.99</v>
      </c>
      <c r="D37" s="48">
        <f>SUM(D4:D36)</f>
        <v>144861.24</v>
      </c>
      <c r="E37" s="49">
        <f t="shared" si="2"/>
        <v>102.09838739472339</v>
      </c>
      <c r="J37" s="48"/>
      <c r="K37" s="48" t="s">
        <v>42</v>
      </c>
      <c r="L37" s="47">
        <f>SUM(L4:L36)</f>
        <v>181115.68876154177</v>
      </c>
      <c r="M37" s="48">
        <f>SUM(M4:M36)</f>
        <v>176104.49999999994</v>
      </c>
      <c r="N37" s="49">
        <f t="shared" si="1"/>
        <v>102.84557678057166</v>
      </c>
    </row>
    <row r="38" spans="1:2" ht="12.75">
      <c r="A38" s="53" t="s">
        <v>65</v>
      </c>
      <c r="B38" s="54"/>
    </row>
    <row r="40" spans="2:3" ht="12.75">
      <c r="B40" s="27" t="s">
        <v>64</v>
      </c>
      <c r="C40" s="27"/>
    </row>
    <row r="42" spans="1:5" ht="12.75">
      <c r="A42" s="6" t="s">
        <v>19</v>
      </c>
      <c r="B42" s="6" t="s">
        <v>0</v>
      </c>
      <c r="C42" s="25" t="s">
        <v>58</v>
      </c>
      <c r="D42" s="6" t="s">
        <v>59</v>
      </c>
      <c r="E42" s="21"/>
    </row>
    <row r="43" spans="1:5" ht="12.75">
      <c r="A43" s="7">
        <v>1</v>
      </c>
      <c r="B43" s="7" t="s">
        <v>69</v>
      </c>
      <c r="C43" s="1">
        <v>54.64</v>
      </c>
      <c r="D43" s="24">
        <f>C43*C53</f>
        <v>4140.878114650892</v>
      </c>
      <c r="E43" s="21"/>
    </row>
    <row r="44" spans="1:13" ht="12.75">
      <c r="A44" s="7">
        <v>2</v>
      </c>
      <c r="B44" s="7" t="s">
        <v>71</v>
      </c>
      <c r="C44" s="1">
        <v>121.95</v>
      </c>
      <c r="D44" s="24">
        <f>C44*C53</f>
        <v>9241.948866794954</v>
      </c>
      <c r="E44" s="21"/>
      <c r="I44" s="21"/>
      <c r="J44" s="21"/>
      <c r="K44" s="21"/>
      <c r="L44" s="21"/>
      <c r="M44" s="21"/>
    </row>
    <row r="45" spans="1:13" ht="12.75">
      <c r="A45" s="7">
        <v>3</v>
      </c>
      <c r="B45" s="7" t="s">
        <v>72</v>
      </c>
      <c r="C45" s="1">
        <v>65.67</v>
      </c>
      <c r="D45" s="24">
        <f>C45*C53</f>
        <v>4976.783780913691</v>
      </c>
      <c r="I45" s="21"/>
      <c r="J45" s="21"/>
      <c r="K45" s="21"/>
      <c r="L45" s="21"/>
      <c r="M45" s="21"/>
    </row>
    <row r="46" spans="1:13" ht="12.75">
      <c r="A46" s="7">
        <v>4</v>
      </c>
      <c r="B46" s="8" t="s">
        <v>79</v>
      </c>
      <c r="C46" s="1">
        <v>62.14</v>
      </c>
      <c r="D46" s="24">
        <f>C46*C53</f>
        <v>4709.263653814173</v>
      </c>
      <c r="I46" s="34"/>
      <c r="J46" s="43"/>
      <c r="K46" s="44"/>
      <c r="L46" s="45"/>
      <c r="M46" s="45"/>
    </row>
    <row r="47" spans="1:13" ht="12.75">
      <c r="A47" s="7">
        <v>5</v>
      </c>
      <c r="B47" s="8" t="s">
        <v>29</v>
      </c>
      <c r="C47" s="1">
        <v>46.3</v>
      </c>
      <c r="D47" s="24">
        <f>C47*C53</f>
        <v>3508.833395101323</v>
      </c>
      <c r="I47" s="34"/>
      <c r="J47" s="35"/>
      <c r="K47" s="36"/>
      <c r="L47" s="37"/>
      <c r="M47" s="29"/>
    </row>
    <row r="48" spans="1:13" ht="12.75">
      <c r="A48" s="7">
        <v>6</v>
      </c>
      <c r="B48" s="7" t="s">
        <v>21</v>
      </c>
      <c r="C48" s="1">
        <v>70.23</v>
      </c>
      <c r="D48" s="24">
        <f>C48*C53</f>
        <v>5322.3621887249665</v>
      </c>
      <c r="I48" s="34"/>
      <c r="J48" s="35"/>
      <c r="K48" s="37"/>
      <c r="L48" s="37"/>
      <c r="M48" s="29"/>
    </row>
    <row r="49" spans="1:13" ht="12.75">
      <c r="A49" s="23"/>
      <c r="B49" s="50" t="s">
        <v>42</v>
      </c>
      <c r="C49" s="22">
        <f>SUM(C43:C48)</f>
        <v>420.93</v>
      </c>
      <c r="D49" s="24">
        <f>SUM(D43:D48)</f>
        <v>31900.07</v>
      </c>
      <c r="I49" s="34"/>
      <c r="J49" s="33"/>
      <c r="K49" s="37"/>
      <c r="L49" s="29"/>
      <c r="M49" s="29"/>
    </row>
    <row r="50" spans="1:13" ht="12.75">
      <c r="A50" s="18"/>
      <c r="B50" s="19"/>
      <c r="C50" s="20"/>
      <c r="D50" s="21"/>
      <c r="I50" s="34"/>
      <c r="J50" s="35"/>
      <c r="K50" s="37"/>
      <c r="L50" s="37"/>
      <c r="M50" s="29"/>
    </row>
    <row r="51" spans="1:13" ht="12.75">
      <c r="A51" s="18"/>
      <c r="B51" s="19"/>
      <c r="C51" s="20"/>
      <c r="D51" s="21"/>
      <c r="I51" s="34"/>
      <c r="J51" s="35"/>
      <c r="K51" s="36"/>
      <c r="L51" s="37"/>
      <c r="M51" s="29"/>
    </row>
    <row r="52" spans="1:13" ht="12.75">
      <c r="A52" s="18"/>
      <c r="B52" s="51" t="s">
        <v>61</v>
      </c>
      <c r="C52" s="52" t="s">
        <v>60</v>
      </c>
      <c r="D52" s="21"/>
      <c r="I52" s="34"/>
      <c r="J52" s="35"/>
      <c r="K52" s="36"/>
      <c r="L52" s="37"/>
      <c r="M52" s="29"/>
    </row>
    <row r="53" spans="1:13" ht="12.75">
      <c r="A53" s="18"/>
      <c r="B53" s="26">
        <v>31900.07</v>
      </c>
      <c r="C53" s="22">
        <f>B53/C49</f>
        <v>75.78473855510417</v>
      </c>
      <c r="D53" s="21"/>
      <c r="I53" s="34"/>
      <c r="J53" s="38"/>
      <c r="K53" s="36"/>
      <c r="L53" s="37"/>
      <c r="M53" s="29"/>
    </row>
    <row r="54" spans="9:13" ht="12.75">
      <c r="I54" s="34"/>
      <c r="J54" s="39"/>
      <c r="K54" s="40"/>
      <c r="L54" s="41"/>
      <c r="M54" s="42"/>
    </row>
    <row r="55" spans="9:13" ht="12.75">
      <c r="I55" s="21"/>
      <c r="J55" s="21"/>
      <c r="K55" s="21"/>
      <c r="L55" s="21"/>
      <c r="M55" s="2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SPORTNI ZAVOD PTUJ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Simon Starcek</cp:lastModifiedBy>
  <cp:lastPrinted>2008-01-07T10:04:18Z</cp:lastPrinted>
  <dcterms:created xsi:type="dcterms:W3CDTF">2007-10-24T11:38:21Z</dcterms:created>
  <dcterms:modified xsi:type="dcterms:W3CDTF">2008-01-11T09:42:14Z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