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\Documents\BOJAN\OBČINA\PROJEKTI\POSLOVNA CONA\2019\DRR\"/>
    </mc:Choice>
  </mc:AlternateContent>
  <bookViews>
    <workbookView xWindow="0" yWindow="0" windowWidth="28800" windowHeight="12135"/>
  </bookViews>
  <sheets>
    <sheet name="obrazec 3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2" i="1" l="1"/>
  <c r="I38" i="1"/>
  <c r="J44" i="1" l="1"/>
  <c r="J40" i="1"/>
  <c r="J43" i="1"/>
  <c r="I44" i="1"/>
  <c r="I43" i="1"/>
  <c r="J39" i="1"/>
  <c r="I40" i="1"/>
  <c r="I39" i="1"/>
  <c r="J35" i="1"/>
  <c r="I35" i="1"/>
  <c r="J34" i="1"/>
  <c r="I34" i="1"/>
  <c r="J29" i="1"/>
  <c r="J30" i="1"/>
  <c r="I30" i="1"/>
  <c r="I29" i="1"/>
  <c r="J27" i="1" l="1"/>
  <c r="I27" i="1"/>
  <c r="H33" i="1"/>
  <c r="H36" i="1"/>
  <c r="H27" i="1"/>
  <c r="H31" i="1"/>
  <c r="H28" i="1"/>
  <c r="F39" i="1" l="1"/>
  <c r="F40" i="1"/>
  <c r="F41" i="1"/>
  <c r="F42" i="1"/>
  <c r="F43" i="1"/>
  <c r="F44" i="1"/>
  <c r="F45" i="1"/>
  <c r="L31" i="1"/>
  <c r="L30" i="1"/>
  <c r="L29" i="1"/>
  <c r="L28" i="1"/>
  <c r="M29" i="1"/>
  <c r="F33" i="1"/>
  <c r="F35" i="1"/>
  <c r="F36" i="1"/>
  <c r="M28" i="1"/>
  <c r="I32" i="1"/>
  <c r="J32" i="1"/>
  <c r="K32" i="1"/>
  <c r="L32" i="1"/>
  <c r="M32" i="1"/>
  <c r="I37" i="1"/>
  <c r="J37" i="1"/>
  <c r="K37" i="1"/>
  <c r="K27" i="1" s="1"/>
  <c r="K46" i="1" s="1"/>
  <c r="L37" i="1"/>
  <c r="M37" i="1"/>
  <c r="H37" i="1"/>
  <c r="F38" i="1"/>
  <c r="G37" i="1"/>
  <c r="H32" i="1"/>
  <c r="G32" i="1"/>
  <c r="F34" i="1"/>
  <c r="G46" i="1"/>
  <c r="L27" i="1"/>
  <c r="L46" i="1"/>
  <c r="F29" i="1" l="1"/>
  <c r="F37" i="1"/>
  <c r="F28" i="1"/>
  <c r="J46" i="1"/>
  <c r="F31" i="1"/>
  <c r="F30" i="1"/>
  <c r="H46" i="1"/>
  <c r="F32" i="1"/>
  <c r="I46" i="1"/>
  <c r="M27" i="1"/>
  <c r="M46" i="1" s="1"/>
  <c r="F27" i="1" l="1"/>
  <c r="F46" i="1" s="1"/>
</calcChain>
</file>

<file path=xl/comments1.xml><?xml version="1.0" encoding="utf-8"?>
<comments xmlns="http://schemas.openxmlformats.org/spreadsheetml/2006/main">
  <authors>
    <author>IT</author>
  </authors>
  <commentList>
    <comment ref="C24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</commentList>
</comments>
</file>

<file path=xl/sharedStrings.xml><?xml version="1.0" encoding="utf-8"?>
<sst xmlns="http://schemas.openxmlformats.org/spreadsheetml/2006/main" count="90" uniqueCount="74">
  <si>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</si>
  <si>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</si>
  <si>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</si>
  <si>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</si>
  <si>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</si>
  <si>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</si>
  <si>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</si>
  <si>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</si>
  <si>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</si>
  <si>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</si>
  <si>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</si>
  <si>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</si>
  <si>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</si>
  <si>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</si>
  <si>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</si>
  <si>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</si>
  <si>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</si>
  <si>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</si>
  <si>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</si>
  <si>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</si>
  <si>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</si>
  <si>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</si>
  <si>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Skupaj</t>
  </si>
  <si>
    <t>IZDATKI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</si>
  <si>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</si>
  <si>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</si>
  <si>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</si>
  <si>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</si>
  <si>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</si>
  <si>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</si>
  <si>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</si>
  <si>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</si>
  <si>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</si>
  <si>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</si>
  <si>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</si>
  <si>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</si>
  <si>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</si>
  <si>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</si>
  <si>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</si>
  <si>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</si>
  <si>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</si>
  <si>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</si>
  <si>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</si>
  <si>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</si>
  <si>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</si>
  <si>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</si>
  <si>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</si>
  <si>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</si>
  <si>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</si>
  <si>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</si>
  <si>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</si>
  <si>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</si>
  <si>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</si>
  <si>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</si>
  <si>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Bojan Medved</t>
  </si>
  <si>
    <t>e-pošta: bojan.medved@ravne.si</t>
  </si>
  <si>
    <t>PGD in PZI 420804</t>
  </si>
  <si>
    <t>nadzor 420801</t>
  </si>
  <si>
    <t>novogradnje 420401</t>
  </si>
  <si>
    <t>02 82 16 014</t>
  </si>
  <si>
    <t>občinski proračun</t>
  </si>
  <si>
    <t>Obrazec 3: Načrt razvojnih programov  2018-2022</t>
  </si>
  <si>
    <t>Gradnja javne komunalne infrastrukture za Poslovno cono Ravne 2019-2022</t>
  </si>
  <si>
    <t>Darko Šuler</t>
  </si>
  <si>
    <r>
      <t>Namen in cilj:</t>
    </r>
    <r>
      <rPr>
        <sz val="11"/>
        <rFont val="Arial"/>
        <family val="2"/>
        <charset val="238"/>
      </rPr>
      <t xml:space="preserve"> Gradnja javne komunalne infrastrukture v PC Ravne za zagotovitev nadaljnje gradnje poslovnih objektov in priklop celotnega območja na ČN Ravne.</t>
    </r>
  </si>
  <si>
    <r>
      <t xml:space="preserve">Opis stanja: </t>
    </r>
    <r>
      <rPr>
        <sz val="11"/>
        <rFont val="Arial"/>
        <family val="2"/>
        <charset val="238"/>
      </rPr>
      <t>Poslovna cona še ni v celoti komunalno opremljena, prav tako še ni urejeno čiščenje odpadnih komunalnih vod.</t>
    </r>
  </si>
  <si>
    <t>Po 2023</t>
  </si>
  <si>
    <t>pred 2019</t>
  </si>
  <si>
    <t>EU</t>
  </si>
  <si>
    <t>RS</t>
  </si>
  <si>
    <t>zemljišča - nadomestila za služnosti, stavbno pravico</t>
  </si>
  <si>
    <t xml:space="preserve">OPOMBA: </t>
  </si>
  <si>
    <t xml:space="preserve">V letu 2020 je pri strošku PGD/PZI pri občinskih sredstvih negativen predznak, saj slednje občina v letu 2019 založi in jih refundira iz ESRR šele v letu 2020 (ker so slednje v okviru operacije upravičen strošek). Glede na predviden terminski načrt, refundacija sredstev v letu 2019 ne bo mogoča, ker je pridobitev gradbenega dovoljenja predvidena šele konec leta 2019, slednje pa je predpogoj za pripravo vloge za nepovratna sredstva, podpis pogodbe o sofinanciranju in črpanje sredstev ESRR. </t>
  </si>
  <si>
    <t>Datum izpolnitve obrazca:27.5.2019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</si>
</sst>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1" x14ac:knownFonts="1">
    <font>
      <sz val="11"/>
      <name val="Arial"/>
      <charset val="238"/>
    </font>
    <font>
      <sz val="11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u/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Arial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28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2" xfId="0" applyBorder="1"/>
    <xf numFmtId="0" fontId="0" fillId="0" borderId="5" xfId="0" applyBorder="1" applyAlignment="1"/>
    <xf numFmtId="0" fontId="6" fillId="0" borderId="6" xfId="0" applyFont="1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/>
    <xf numFmtId="0" fontId="0" fillId="0" borderId="9" xfId="0" applyBorder="1"/>
    <xf numFmtId="0" fontId="0" fillId="0" borderId="1" xfId="0" applyBorder="1"/>
    <xf numFmtId="0" fontId="11" fillId="0" borderId="1" xfId="3" applyFont="1" applyFill="1" applyBorder="1" applyAlignment="1" applyProtection="1">
      <alignment horizontal="left" vertical="center"/>
    </xf>
    <xf numFmtId="0" fontId="0" fillId="0" borderId="11" xfId="0" applyBorder="1"/>
    <xf numFmtId="0" fontId="7" fillId="2" borderId="12" xfId="0" applyFont="1" applyFill="1" applyBorder="1"/>
    <xf numFmtId="0" fontId="8" fillId="2" borderId="4" xfId="0" applyFont="1" applyFill="1" applyBorder="1"/>
    <xf numFmtId="0" fontId="8" fillId="2" borderId="13" xfId="0" applyFont="1" applyFill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9" fillId="3" borderId="17" xfId="3" applyFont="1" applyFill="1" applyBorder="1" applyAlignment="1" applyProtection="1">
      <alignment horizontal="left" vertical="center"/>
    </xf>
    <xf numFmtId="0" fontId="9" fillId="3" borderId="18" xfId="3" applyFont="1" applyFill="1" applyBorder="1" applyAlignment="1" applyProtection="1">
      <alignment horizontal="center" vertical="center"/>
    </xf>
    <xf numFmtId="0" fontId="15" fillId="0" borderId="19" xfId="2" applyFont="1" applyBorder="1"/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0" fontId="9" fillId="3" borderId="22" xfId="3" applyFont="1" applyFill="1" applyBorder="1" applyAlignment="1" applyProtection="1">
      <alignment horizontal="left" vertical="center"/>
    </xf>
    <xf numFmtId="0" fontId="9" fillId="3" borderId="23" xfId="3" applyFont="1" applyFill="1" applyBorder="1" applyAlignment="1" applyProtection="1">
      <alignment horizontal="center" vertical="center"/>
    </xf>
    <xf numFmtId="0" fontId="9" fillId="3" borderId="24" xfId="3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2" borderId="4" xfId="0" applyFont="1" applyFill="1" applyBorder="1" applyAlignment="1"/>
    <xf numFmtId="0" fontId="0" fillId="0" borderId="28" xfId="0" applyBorder="1" applyAlignment="1">
      <alignment horizontal="left"/>
    </xf>
    <xf numFmtId="0" fontId="8" fillId="2" borderId="29" xfId="0" applyFont="1" applyFill="1" applyBorder="1" applyAlignment="1"/>
    <xf numFmtId="0" fontId="0" fillId="0" borderId="12" xfId="0" applyBorder="1" applyAlignment="1"/>
    <xf numFmtId="0" fontId="0" fillId="0" borderId="30" xfId="0" applyFill="1" applyBorder="1" applyAlignment="1"/>
    <xf numFmtId="164" fontId="0" fillId="0" borderId="31" xfId="0" applyNumberFormat="1" applyBorder="1"/>
    <xf numFmtId="0" fontId="8" fillId="2" borderId="31" xfId="0" applyFont="1" applyFill="1" applyBorder="1" applyAlignment="1">
      <alignment wrapText="1"/>
    </xf>
    <xf numFmtId="0" fontId="0" fillId="0" borderId="32" xfId="0" applyBorder="1"/>
    <xf numFmtId="164" fontId="0" fillId="0" borderId="32" xfId="0" applyNumberFormat="1" applyBorder="1"/>
    <xf numFmtId="0" fontId="5" fillId="0" borderId="33" xfId="0" applyFont="1" applyFill="1" applyBorder="1"/>
    <xf numFmtId="0" fontId="15" fillId="0" borderId="34" xfId="2" applyFont="1" applyBorder="1"/>
    <xf numFmtId="0" fontId="0" fillId="4" borderId="12" xfId="0" applyFill="1" applyBorder="1" applyAlignment="1"/>
    <xf numFmtId="0" fontId="0" fillId="4" borderId="4" xfId="0" applyFill="1" applyBorder="1" applyAlignment="1"/>
    <xf numFmtId="164" fontId="0" fillId="4" borderId="35" xfId="0" applyNumberFormat="1" applyFill="1" applyBorder="1"/>
    <xf numFmtId="164" fontId="0" fillId="4" borderId="36" xfId="0" applyNumberFormat="1" applyFill="1" applyBorder="1"/>
    <xf numFmtId="0" fontId="7" fillId="2" borderId="4" xfId="0" applyFont="1" applyFill="1" applyBorder="1"/>
    <xf numFmtId="0" fontId="11" fillId="0" borderId="0" xfId="3" applyFont="1" applyFill="1" applyBorder="1" applyAlignment="1" applyProtection="1">
      <alignment horizontal="left" vertical="center"/>
    </xf>
    <xf numFmtId="0" fontId="9" fillId="3" borderId="37" xfId="3" applyFont="1" applyFill="1" applyBorder="1" applyAlignment="1" applyProtection="1">
      <alignment horizontal="left" vertical="center"/>
    </xf>
    <xf numFmtId="0" fontId="0" fillId="0" borderId="29" xfId="0" applyBorder="1"/>
    <xf numFmtId="0" fontId="17" fillId="0" borderId="33" xfId="0" applyFont="1" applyBorder="1" applyAlignment="1"/>
    <xf numFmtId="0" fontId="0" fillId="0" borderId="38" xfId="0" applyBorder="1" applyAlignment="1"/>
    <xf numFmtId="0" fontId="0" fillId="0" borderId="38" xfId="0" applyBorder="1"/>
    <xf numFmtId="0" fontId="5" fillId="0" borderId="1" xfId="0" applyFont="1" applyFill="1" applyBorder="1"/>
    <xf numFmtId="0" fontId="3" fillId="0" borderId="0" xfId="0" applyFont="1" applyBorder="1" applyAlignment="1">
      <alignment horizontal="center" wrapText="1"/>
    </xf>
    <xf numFmtId="0" fontId="18" fillId="0" borderId="0" xfId="3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/>
    </xf>
    <xf numFmtId="0" fontId="12" fillId="3" borderId="24" xfId="3" applyFont="1" applyFill="1" applyBorder="1" applyAlignment="1" applyProtection="1">
      <alignment horizontal="center" vertical="center"/>
    </xf>
    <xf numFmtId="0" fontId="12" fillId="3" borderId="39" xfId="3" applyFont="1" applyFill="1" applyBorder="1" applyAlignment="1" applyProtection="1">
      <alignment horizontal="center" vertical="center"/>
    </xf>
    <xf numFmtId="0" fontId="12" fillId="3" borderId="40" xfId="3" applyFont="1" applyFill="1" applyBorder="1" applyAlignment="1" applyProtection="1">
      <alignment horizontal="center" vertical="center"/>
    </xf>
    <xf numFmtId="0" fontId="12" fillId="3" borderId="41" xfId="3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right"/>
    </xf>
    <xf numFmtId="4" fontId="26" fillId="5" borderId="42" xfId="3" applyNumberFormat="1" applyFont="1" applyFill="1" applyBorder="1" applyProtection="1"/>
    <xf numFmtId="0" fontId="27" fillId="0" borderId="4" xfId="0" applyFont="1" applyBorder="1" applyAlignment="1"/>
    <xf numFmtId="4" fontId="28" fillId="0" borderId="7" xfId="0" applyNumberFormat="1" applyFont="1" applyBorder="1" applyProtection="1">
      <protection locked="0"/>
    </xf>
    <xf numFmtId="4" fontId="28" fillId="0" borderId="31" xfId="0" applyNumberFormat="1" applyFont="1" applyBorder="1" applyProtection="1">
      <protection locked="0"/>
    </xf>
    <xf numFmtId="0" fontId="29" fillId="0" borderId="43" xfId="2" applyFont="1" applyBorder="1"/>
    <xf numFmtId="164" fontId="27" fillId="0" borderId="1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2" fillId="0" borderId="44" xfId="2" applyFont="1" applyBorder="1"/>
    <xf numFmtId="0" fontId="16" fillId="0" borderId="44" xfId="1" applyBorder="1" applyAlignment="1" applyProtection="1"/>
    <xf numFmtId="9" fontId="0" fillId="0" borderId="45" xfId="0" applyNumberFormat="1" applyBorder="1" applyAlignment="1"/>
    <xf numFmtId="0" fontId="18" fillId="0" borderId="12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8" fillId="0" borderId="47" xfId="0" applyFont="1" applyBorder="1" applyAlignment="1">
      <alignment horizontal="right"/>
    </xf>
    <xf numFmtId="4" fontId="28" fillId="0" borderId="26" xfId="0" applyNumberFormat="1" applyFont="1" applyBorder="1" applyProtection="1">
      <protection locked="0"/>
    </xf>
    <xf numFmtId="4" fontId="26" fillId="5" borderId="48" xfId="3" applyNumberFormat="1" applyFont="1" applyFill="1" applyBorder="1" applyProtection="1"/>
    <xf numFmtId="4" fontId="28" fillId="0" borderId="2" xfId="0" applyNumberFormat="1" applyFont="1" applyFill="1" applyBorder="1" applyProtection="1">
      <protection locked="0"/>
    </xf>
    <xf numFmtId="4" fontId="26" fillId="5" borderId="49" xfId="3" applyNumberFormat="1" applyFont="1" applyFill="1" applyBorder="1" applyProtection="1"/>
    <xf numFmtId="4" fontId="26" fillId="5" borderId="50" xfId="0" applyNumberFormat="1" applyFont="1" applyFill="1" applyBorder="1"/>
    <xf numFmtId="4" fontId="26" fillId="5" borderId="51" xfId="0" applyNumberFormat="1" applyFont="1" applyFill="1" applyBorder="1"/>
    <xf numFmtId="4" fontId="26" fillId="5" borderId="50" xfId="3" applyNumberFormat="1" applyFont="1" applyFill="1" applyBorder="1" applyProtection="1"/>
    <xf numFmtId="4" fontId="28" fillId="0" borderId="12" xfId="0" applyNumberFormat="1" applyFont="1" applyBorder="1" applyProtection="1">
      <protection locked="0"/>
    </xf>
    <xf numFmtId="4" fontId="26" fillId="5" borderId="32" xfId="3" applyNumberFormat="1" applyFont="1" applyFill="1" applyBorder="1" applyProtection="1"/>
    <xf numFmtId="4" fontId="28" fillId="0" borderId="1" xfId="0" applyNumberFormat="1" applyFont="1" applyBorder="1" applyProtection="1">
      <protection locked="0"/>
    </xf>
    <xf numFmtId="4" fontId="28" fillId="0" borderId="52" xfId="3" applyNumberFormat="1" applyFont="1" applyFill="1" applyBorder="1" applyProtection="1">
      <protection locked="0"/>
    </xf>
    <xf numFmtId="4" fontId="28" fillId="0" borderId="53" xfId="3" applyNumberFormat="1" applyFont="1" applyFill="1" applyBorder="1" applyProtection="1">
      <protection locked="0"/>
    </xf>
    <xf numFmtId="4" fontId="28" fillId="0" borderId="53" xfId="0" applyNumberFormat="1" applyFont="1" applyBorder="1" applyProtection="1">
      <protection locked="0"/>
    </xf>
    <xf numFmtId="4" fontId="26" fillId="5" borderId="35" xfId="3" applyNumberFormat="1" applyFont="1" applyFill="1" applyBorder="1" applyProtection="1"/>
    <xf numFmtId="4" fontId="26" fillId="5" borderId="54" xfId="3" applyNumberFormat="1" applyFont="1" applyFill="1" applyBorder="1" applyProtection="1"/>
    <xf numFmtId="4" fontId="28" fillId="0" borderId="55" xfId="0" applyNumberFormat="1" applyFont="1" applyBorder="1" applyProtection="1">
      <protection locked="0"/>
    </xf>
    <xf numFmtId="4" fontId="28" fillId="0" borderId="56" xfId="0" applyNumberFormat="1" applyFont="1" applyBorder="1" applyProtection="1">
      <protection locked="0"/>
    </xf>
    <xf numFmtId="4" fontId="0" fillId="0" borderId="0" xfId="0" applyNumberFormat="1"/>
    <xf numFmtId="4" fontId="28" fillId="0" borderId="12" xfId="0" applyNumberFormat="1" applyFont="1" applyFill="1" applyBorder="1" applyProtection="1">
      <protection locked="0"/>
    </xf>
    <xf numFmtId="4" fontId="28" fillId="0" borderId="52" xfId="0" applyNumberFormat="1" applyFont="1" applyFill="1" applyBorder="1" applyProtection="1">
      <protection locked="0"/>
    </xf>
    <xf numFmtId="4" fontId="28" fillId="0" borderId="7" xfId="0" applyNumberFormat="1" applyFont="1" applyFill="1" applyBorder="1" applyProtection="1">
      <protection locked="0"/>
    </xf>
    <xf numFmtId="4" fontId="28" fillId="0" borderId="57" xfId="0" applyNumberFormat="1" applyFont="1" applyBorder="1" applyProtection="1">
      <protection locked="0"/>
    </xf>
    <xf numFmtId="4" fontId="28" fillId="0" borderId="46" xfId="0" applyNumberFormat="1" applyFont="1" applyBorder="1" applyProtection="1">
      <protection locked="0"/>
    </xf>
    <xf numFmtId="4" fontId="28" fillId="0" borderId="58" xfId="0" applyNumberFormat="1" applyFont="1" applyFill="1" applyBorder="1" applyProtection="1">
      <protection locked="0"/>
    </xf>
    <xf numFmtId="4" fontId="28" fillId="0" borderId="8" xfId="0" applyNumberFormat="1" applyFont="1" applyFill="1" applyBorder="1" applyProtection="1">
      <protection locked="0"/>
    </xf>
    <xf numFmtId="4" fontId="28" fillId="0" borderId="8" xfId="0" applyNumberFormat="1" applyFont="1" applyBorder="1" applyProtection="1">
      <protection locked="0"/>
    </xf>
    <xf numFmtId="4" fontId="28" fillId="0" borderId="59" xfId="0" applyNumberFormat="1" applyFont="1" applyBorder="1" applyProtection="1">
      <protection locked="0"/>
    </xf>
    <xf numFmtId="0" fontId="18" fillId="0" borderId="6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0" fillId="0" borderId="12" xfId="0" applyBorder="1"/>
    <xf numFmtId="4" fontId="26" fillId="5" borderId="38" xfId="3" applyNumberFormat="1" applyFont="1" applyFill="1" applyBorder="1" applyProtection="1"/>
    <xf numFmtId="4" fontId="26" fillId="5" borderId="36" xfId="3" applyNumberFormat="1" applyFont="1" applyFill="1" applyBorder="1" applyProtection="1"/>
    <xf numFmtId="4" fontId="26" fillId="5" borderId="52" xfId="3" applyNumberFormat="1" applyFont="1" applyFill="1" applyBorder="1" applyProtection="1"/>
    <xf numFmtId="4" fontId="26" fillId="5" borderId="7" xfId="3" applyNumberFormat="1" applyFont="1" applyFill="1" applyBorder="1" applyProtection="1"/>
    <xf numFmtId="4" fontId="28" fillId="0" borderId="52" xfId="0" applyNumberFormat="1" applyFont="1" applyBorder="1" applyProtection="1">
      <protection locked="0"/>
    </xf>
    <xf numFmtId="4" fontId="28" fillId="0" borderId="38" xfId="3" applyNumberFormat="1" applyFont="1" applyFill="1" applyBorder="1" applyProtection="1">
      <protection locked="0"/>
    </xf>
    <xf numFmtId="4" fontId="28" fillId="0" borderId="7" xfId="3" applyNumberFormat="1" applyFont="1" applyFill="1" applyBorder="1" applyProtection="1">
      <protection locked="0"/>
    </xf>
    <xf numFmtId="4" fontId="26" fillId="5" borderId="63" xfId="3" applyNumberFormat="1" applyFont="1" applyFill="1" applyBorder="1" applyProtection="1"/>
    <xf numFmtId="4" fontId="28" fillId="0" borderId="64" xfId="3" applyNumberFormat="1" applyFont="1" applyFill="1" applyBorder="1" applyProtection="1">
      <protection locked="0"/>
    </xf>
    <xf numFmtId="4" fontId="28" fillId="0" borderId="65" xfId="3" applyNumberFormat="1" applyFont="1" applyFill="1" applyBorder="1" applyProtection="1">
      <protection locked="0"/>
    </xf>
    <xf numFmtId="4" fontId="28" fillId="0" borderId="66" xfId="3" applyNumberFormat="1" applyFont="1" applyFill="1" applyBorder="1" applyProtection="1">
      <protection locked="0"/>
    </xf>
    <xf numFmtId="0" fontId="0" fillId="0" borderId="5" xfId="0" applyFill="1" applyBorder="1" applyAlignment="1"/>
    <xf numFmtId="0" fontId="0" fillId="0" borderId="25" xfId="0" applyFill="1" applyBorder="1"/>
    <xf numFmtId="164" fontId="0" fillId="0" borderId="10" xfId="0" applyNumberFormat="1" applyFill="1" applyBorder="1"/>
    <xf numFmtId="4" fontId="28" fillId="0" borderId="31" xfId="0" applyNumberFormat="1" applyFont="1" applyFill="1" applyBorder="1" applyProtection="1">
      <protection locked="0"/>
    </xf>
    <xf numFmtId="0" fontId="0" fillId="0" borderId="0" xfId="0" applyFill="1"/>
    <xf numFmtId="0" fontId="9" fillId="3" borderId="67" xfId="3" applyFont="1" applyFill="1" applyBorder="1" applyAlignment="1" applyProtection="1">
      <alignment horizontal="center" vertical="center"/>
    </xf>
    <xf numFmtId="0" fontId="12" fillId="3" borderId="68" xfId="3" applyFont="1" applyFill="1" applyBorder="1" applyAlignment="1" applyProtection="1">
      <alignment horizontal="center" vertical="center"/>
    </xf>
    <xf numFmtId="0" fontId="9" fillId="3" borderId="58" xfId="3" applyFont="1" applyFill="1" applyBorder="1" applyAlignment="1" applyProtection="1">
      <alignment horizontal="center" vertical="center"/>
    </xf>
    <xf numFmtId="0" fontId="12" fillId="3" borderId="69" xfId="3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/>
    <xf numFmtId="0" fontId="0" fillId="0" borderId="26" xfId="0" applyFill="1" applyBorder="1"/>
    <xf numFmtId="0" fontId="0" fillId="0" borderId="7" xfId="0" applyFill="1" applyBorder="1"/>
    <xf numFmtId="0" fontId="0" fillId="0" borderId="8" xfId="0" applyFill="1" applyBorder="1"/>
    <xf numFmtId="0" fontId="18" fillId="0" borderId="0" xfId="0" applyFont="1" applyFill="1" applyBorder="1" applyAlignment="1">
      <alignment horizontal="right"/>
    </xf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13" fillId="5" borderId="35" xfId="0" applyFont="1" applyFill="1" applyBorder="1" applyAlignment="1"/>
    <xf numFmtId="0" fontId="0" fillId="5" borderId="42" xfId="0" applyFill="1" applyBorder="1" applyAlignment="1"/>
    <xf numFmtId="0" fontId="0" fillId="5" borderId="54" xfId="0" applyFill="1" applyBorder="1" applyAlignment="1"/>
    <xf numFmtId="0" fontId="9" fillId="3" borderId="75" xfId="3" applyFont="1" applyFill="1" applyBorder="1" applyAlignment="1" applyProtection="1">
      <alignment horizontal="center" vertical="center"/>
    </xf>
    <xf numFmtId="0" fontId="9" fillId="3" borderId="76" xfId="3" applyFont="1" applyFill="1" applyBorder="1" applyAlignment="1" applyProtection="1">
      <alignment horizontal="center" vertical="center"/>
    </xf>
    <xf numFmtId="0" fontId="9" fillId="3" borderId="61" xfId="3" applyFont="1" applyFill="1" applyBorder="1" applyAlignment="1" applyProtection="1">
      <alignment horizontal="center" vertical="center"/>
    </xf>
    <xf numFmtId="164" fontId="0" fillId="4" borderId="32" xfId="0" applyNumberFormat="1" applyFill="1" applyBorder="1" applyAlignment="1"/>
    <xf numFmtId="164" fontId="0" fillId="4" borderId="33" xfId="0" applyNumberFormat="1" applyFill="1" applyBorder="1" applyAlignment="1"/>
    <xf numFmtId="4" fontId="10" fillId="5" borderId="70" xfId="3" applyNumberFormat="1" applyFont="1" applyFill="1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4" fontId="10" fillId="5" borderId="71" xfId="3" applyNumberFormat="1" applyFont="1" applyFill="1" applyBorder="1" applyAlignment="1" applyProtection="1">
      <alignment vertical="center"/>
      <protection locked="0"/>
    </xf>
    <xf numFmtId="0" fontId="0" fillId="0" borderId="72" xfId="0" applyBorder="1" applyAlignment="1">
      <alignment vertical="center"/>
    </xf>
    <xf numFmtId="4" fontId="10" fillId="5" borderId="60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9" fillId="3" borderId="73" xfId="3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7" fillId="0" borderId="12" xfId="0" applyFont="1" applyFill="1" applyBorder="1" applyAlignment="1"/>
    <xf numFmtId="0" fontId="0" fillId="0" borderId="4" xfId="0" applyBorder="1" applyAlignment="1"/>
    <xf numFmtId="0" fontId="0" fillId="0" borderId="26" xfId="0" applyBorder="1" applyAlignment="1"/>
    <xf numFmtId="0" fontId="24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8" fillId="0" borderId="7" xfId="3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0" fillId="5" borderId="61" xfId="0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7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25" fillId="0" borderId="47" xfId="2" applyFont="1" applyBorder="1" applyAlignment="1"/>
    <xf numFmtId="0" fontId="25" fillId="0" borderId="3" xfId="2" applyFont="1" applyBorder="1" applyAlignment="1"/>
    <xf numFmtId="0" fontId="25" fillId="0" borderId="10" xfId="2" applyFont="1" applyBorder="1" applyAlignment="1"/>
    <xf numFmtId="0" fontId="19" fillId="0" borderId="1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8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7" fillId="0" borderId="14" xfId="0" applyFont="1" applyBorder="1" applyAlignment="1"/>
    <xf numFmtId="0" fontId="0" fillId="0" borderId="9" xfId="0" applyBorder="1" applyAlignment="1"/>
    <xf numFmtId="0" fontId="0" fillId="0" borderId="15" xfId="0" applyBorder="1" applyAlignment="1"/>
    <xf numFmtId="0" fontId="22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3" fillId="0" borderId="46" xfId="3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5" borderId="48" xfId="0" applyFont="1" applyFill="1" applyBorder="1" applyAlignment="1"/>
    <xf numFmtId="0" fontId="1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57" xfId="0" applyBorder="1" applyAlignment="1"/>
    <xf numFmtId="0" fontId="0" fillId="0" borderId="0" xfId="0" applyFill="1" applyBorder="1" applyAlignment="1">
      <alignment wrapText="1"/>
    </xf>
    <xf numFmtId="0" fontId="8" fillId="2" borderId="79" xfId="0" applyFont="1" applyFill="1" applyBorder="1" applyAlignment="1"/>
    <xf numFmtId="0" fontId="8" fillId="2" borderId="80" xfId="0" applyFont="1" applyFill="1" applyBorder="1" applyAlignment="1"/>
    <xf numFmtId="0" fontId="17" fillId="2" borderId="32" xfId="0" applyFont="1" applyFill="1" applyBorder="1" applyAlignment="1">
      <alignment horizontal="left"/>
    </xf>
    <xf numFmtId="0" fontId="0" fillId="0" borderId="48" xfId="0" applyBorder="1"/>
    <xf numFmtId="164" fontId="27" fillId="4" borderId="32" xfId="0" applyNumberFormat="1" applyFon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4">
    <cellStyle name="Hiperpovezava" xfId="1" builtinId="8"/>
    <cellStyle name="Navadno" xfId="0" builtinId="0"/>
    <cellStyle name="Normal_30919 obrazec 3" xfId="2"/>
    <cellStyle name="Normal_xxxinves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=""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28575</xdr:colOff>
          <xdr:row>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28575</xdr:colOff>
          <xdr:row>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28575</xdr:colOff>
          <xdr:row>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352425</xdr:colOff>
          <xdr:row>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28575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28575</xdr:colOff>
          <xdr:row>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O86"/>
  <sheetViews>
    <sheetView showGridLines="0" tabSelected="1" view="pageLayout" zoomScale="115" zoomScaleNormal="100" zoomScalePageLayoutView="115" workbookViewId="0">
      <selection activeCell="I13" sqref="I13:J13"/>
    </sheetView>
  </sheetViews>
  <sheetFormatPr defaultRowHeight="14.25" x14ac:dyDescent="0.2"/>
  <cols>
    <col min="1" max="1" width="2.875" style="22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8" width="13.125" style="10" customWidth="1"/>
    <col min="9" max="9" width="11" style="10" customWidth="1"/>
    <col min="10" max="11" width="11" style="3" customWidth="1"/>
    <col min="12" max="13" width="11" style="10" customWidth="1"/>
    <col min="14" max="14" width="3.25" customWidth="1"/>
    <col min="15" max="16384" width="9" style="10"/>
  </cols>
  <sheetData>
    <row r="1" spans="1:14" s="1" customFormat="1" ht="24" thickBot="1" x14ac:dyDescent="0.4">
      <c r="A1" s="216" t="s">
        <v>61</v>
      </c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  <c r="N1"/>
    </row>
    <row r="2" spans="1:14" s="3" customFormat="1" ht="15.75" thickBot="1" x14ac:dyDescent="0.3">
      <c r="A2" s="2"/>
      <c r="K2" s="138" t="s">
        <v>32</v>
      </c>
      <c r="L2" s="49"/>
      <c r="M2" s="4"/>
      <c r="N2"/>
    </row>
    <row r="3" spans="1:14" s="3" customFormat="1" ht="15" x14ac:dyDescent="0.25">
      <c r="A3" s="62" t="s">
        <v>0</v>
      </c>
      <c r="K3" s="220" t="s">
        <v>2</v>
      </c>
      <c r="M3" s="4"/>
      <c r="N3"/>
    </row>
    <row r="4" spans="1:14" s="3" customFormat="1" x14ac:dyDescent="0.2">
      <c r="A4" s="2"/>
      <c r="D4" s="5" t="s">
        <v>30</v>
      </c>
      <c r="E4" s="5" t="s">
        <v>1</v>
      </c>
      <c r="F4" s="5"/>
      <c r="G4" s="5"/>
      <c r="H4" s="5"/>
      <c r="K4" s="220"/>
      <c r="M4" s="4"/>
      <c r="N4"/>
    </row>
    <row r="5" spans="1:14" s="3" customFormat="1" ht="15" x14ac:dyDescent="0.25">
      <c r="A5" s="143" t="s">
        <v>31</v>
      </c>
      <c r="B5" s="144"/>
      <c r="C5" s="144"/>
      <c r="D5" s="227" t="s">
        <v>62</v>
      </c>
      <c r="E5" s="227"/>
      <c r="F5" s="227"/>
      <c r="G5" s="227"/>
      <c r="H5" s="227"/>
      <c r="I5" s="227"/>
      <c r="J5" s="1"/>
      <c r="L5" s="10"/>
      <c r="M5" s="4"/>
      <c r="N5"/>
    </row>
    <row r="6" spans="1:14" x14ac:dyDescent="0.2">
      <c r="A6" s="143" t="s">
        <v>3</v>
      </c>
      <c r="B6" s="144"/>
      <c r="C6" s="144"/>
      <c r="D6" s="8" t="s">
        <v>63</v>
      </c>
      <c r="E6" s="72"/>
      <c r="F6" s="6"/>
      <c r="G6" s="9"/>
      <c r="H6" s="9"/>
      <c r="I6" s="9"/>
      <c r="J6" s="1"/>
      <c r="M6" s="11"/>
    </row>
    <row r="7" spans="1:14" x14ac:dyDescent="0.2">
      <c r="A7" s="143" t="s">
        <v>4</v>
      </c>
      <c r="B7" s="144"/>
      <c r="C7" s="144"/>
      <c r="D7" s="8"/>
      <c r="E7" s="72" t="s">
        <v>50</v>
      </c>
      <c r="F7" s="9"/>
      <c r="G7" s="9"/>
      <c r="H7" s="9"/>
      <c r="I7" s="9"/>
      <c r="J7" s="1"/>
      <c r="M7" s="11"/>
    </row>
    <row r="8" spans="1:14" ht="15" thickBot="1" x14ac:dyDescent="0.25">
      <c r="A8" s="143" t="s">
        <v>5</v>
      </c>
      <c r="B8" s="144"/>
      <c r="C8" s="144"/>
      <c r="E8" s="7"/>
      <c r="F8" s="7"/>
      <c r="G8" s="7"/>
      <c r="H8" s="12"/>
      <c r="I8" s="12"/>
      <c r="J8" s="129"/>
      <c r="M8" s="13"/>
    </row>
    <row r="9" spans="1:14" ht="15.75" thickTop="1" thickBot="1" x14ac:dyDescent="0.25">
      <c r="A9" s="23" t="s">
        <v>6</v>
      </c>
      <c r="B9" s="55"/>
      <c r="C9" s="24"/>
      <c r="D9" s="24" t="s">
        <v>34</v>
      </c>
      <c r="E9" s="40"/>
      <c r="F9" s="42" t="s">
        <v>7</v>
      </c>
      <c r="G9" s="37"/>
      <c r="H9" s="46" t="s">
        <v>8</v>
      </c>
      <c r="I9" s="223" t="s">
        <v>35</v>
      </c>
      <c r="J9" s="224"/>
      <c r="K9" s="221" t="s">
        <v>7</v>
      </c>
      <c r="L9" s="222"/>
      <c r="M9" s="25" t="s">
        <v>8</v>
      </c>
    </row>
    <row r="10" spans="1:14" ht="15" thickBot="1" x14ac:dyDescent="0.25">
      <c r="A10" s="143" t="s">
        <v>33</v>
      </c>
      <c r="B10" s="144"/>
      <c r="C10" s="145"/>
      <c r="D10" s="41"/>
      <c r="F10" s="51" t="s">
        <v>36</v>
      </c>
      <c r="G10" s="52"/>
      <c r="H10" s="53">
        <v>43131</v>
      </c>
      <c r="I10" s="225"/>
      <c r="J10" s="226"/>
      <c r="K10" s="139" t="s">
        <v>9</v>
      </c>
      <c r="L10" s="14"/>
      <c r="M10" s="15"/>
    </row>
    <row r="11" spans="1:14" ht="15" thickBot="1" x14ac:dyDescent="0.25">
      <c r="A11" s="143"/>
      <c r="B11" s="144"/>
      <c r="C11" s="145"/>
      <c r="D11" s="7"/>
      <c r="F11" s="51" t="s">
        <v>37</v>
      </c>
      <c r="G11" s="52"/>
      <c r="H11" s="53"/>
      <c r="I11" s="152"/>
      <c r="J11" s="153"/>
      <c r="K11" s="139" t="s">
        <v>10</v>
      </c>
      <c r="L11" s="14"/>
      <c r="M11" s="15"/>
    </row>
    <row r="12" spans="1:14" ht="15" thickBot="1" x14ac:dyDescent="0.25">
      <c r="A12" s="143"/>
      <c r="B12" s="144"/>
      <c r="C12" s="145"/>
      <c r="D12" s="7"/>
      <c r="F12" s="43" t="s">
        <v>11</v>
      </c>
      <c r="G12" s="38"/>
      <c r="H12" s="76"/>
      <c r="I12" s="47"/>
      <c r="J12" s="4"/>
      <c r="K12" s="139" t="s">
        <v>12</v>
      </c>
      <c r="L12" s="14"/>
      <c r="M12" s="15"/>
    </row>
    <row r="13" spans="1:14" ht="15" thickBot="1" x14ac:dyDescent="0.25">
      <c r="A13" s="143"/>
      <c r="B13" s="144"/>
      <c r="C13" s="145"/>
      <c r="D13" s="7"/>
      <c r="F13" s="51" t="s">
        <v>38</v>
      </c>
      <c r="G13" s="52"/>
      <c r="H13" s="53">
        <v>43257</v>
      </c>
      <c r="I13" s="152"/>
      <c r="J13" s="153"/>
      <c r="K13" s="139" t="s">
        <v>13</v>
      </c>
      <c r="L13" s="14"/>
      <c r="M13" s="15"/>
    </row>
    <row r="14" spans="1:14" x14ac:dyDescent="0.2">
      <c r="A14" s="143"/>
      <c r="B14" s="144"/>
      <c r="C14" s="145"/>
      <c r="D14" s="7"/>
      <c r="F14" s="43" t="s">
        <v>14</v>
      </c>
      <c r="G14" s="38"/>
      <c r="H14" s="77"/>
      <c r="I14" s="58"/>
      <c r="J14" s="130"/>
      <c r="K14" s="140" t="s">
        <v>15</v>
      </c>
      <c r="L14" s="14"/>
      <c r="M14" s="15"/>
    </row>
    <row r="15" spans="1:14" ht="15" thickBot="1" x14ac:dyDescent="0.25">
      <c r="A15" s="143"/>
      <c r="B15" s="144"/>
      <c r="C15" s="145"/>
      <c r="D15" s="7"/>
      <c r="F15" s="43" t="s">
        <v>16</v>
      </c>
      <c r="G15" s="38"/>
      <c r="H15" s="17"/>
      <c r="K15" s="140" t="s">
        <v>17</v>
      </c>
      <c r="L15" s="14"/>
      <c r="M15" s="15"/>
    </row>
    <row r="16" spans="1:14" ht="15" thickBot="1" x14ac:dyDescent="0.25">
      <c r="A16" s="143"/>
      <c r="B16" s="144"/>
      <c r="C16" s="145"/>
      <c r="D16" s="7"/>
      <c r="F16" s="51" t="s">
        <v>39</v>
      </c>
      <c r="G16" s="52"/>
      <c r="H16" s="54"/>
      <c r="I16" s="152"/>
      <c r="J16" s="153"/>
      <c r="K16" s="139" t="s">
        <v>18</v>
      </c>
      <c r="L16" s="14"/>
      <c r="M16" s="15"/>
    </row>
    <row r="17" spans="1:14" ht="15" thickBot="1" x14ac:dyDescent="0.25">
      <c r="A17" s="143"/>
      <c r="B17" s="144"/>
      <c r="C17" s="145"/>
      <c r="D17" s="12"/>
      <c r="F17" s="44" t="s">
        <v>20</v>
      </c>
      <c r="G17" s="39"/>
      <c r="H17" s="45"/>
      <c r="I17" s="48"/>
      <c r="J17" s="131"/>
      <c r="K17" s="141" t="s">
        <v>21</v>
      </c>
      <c r="L17" s="16"/>
      <c r="M17" s="17"/>
    </row>
    <row r="18" spans="1:14" ht="15.75" customHeight="1" thickBot="1" x14ac:dyDescent="0.25">
      <c r="A18" s="26" t="s">
        <v>19</v>
      </c>
      <c r="B18" s="19"/>
      <c r="C18" s="18"/>
      <c r="D18" s="18"/>
      <c r="E18" s="27"/>
      <c r="F18" s="189" t="s">
        <v>64</v>
      </c>
      <c r="G18" s="190"/>
      <c r="H18" s="191"/>
      <c r="I18" s="177" t="s">
        <v>65</v>
      </c>
      <c r="J18" s="178"/>
      <c r="K18" s="178"/>
      <c r="L18" s="178"/>
      <c r="M18" s="179"/>
    </row>
    <row r="19" spans="1:14" ht="15" thickBot="1" x14ac:dyDescent="0.25">
      <c r="A19" s="198" t="s">
        <v>25</v>
      </c>
      <c r="B19" s="199"/>
      <c r="C19" s="199"/>
      <c r="D19" s="200"/>
      <c r="E19" s="59" t="s">
        <v>26</v>
      </c>
      <c r="F19" s="192"/>
      <c r="G19" s="193"/>
      <c r="H19" s="194"/>
      <c r="I19" s="180"/>
      <c r="J19" s="181"/>
      <c r="K19" s="181"/>
      <c r="L19" s="181"/>
      <c r="M19" s="182"/>
    </row>
    <row r="20" spans="1:14" x14ac:dyDescent="0.2">
      <c r="A20" s="164" t="s">
        <v>50</v>
      </c>
      <c r="B20" s="165"/>
      <c r="C20" s="165"/>
      <c r="D20" s="166"/>
      <c r="E20" s="80">
        <v>1</v>
      </c>
      <c r="F20" s="192"/>
      <c r="G20" s="193"/>
      <c r="H20" s="194"/>
      <c r="I20" s="180"/>
      <c r="J20" s="181"/>
      <c r="K20" s="181"/>
      <c r="L20" s="181"/>
      <c r="M20" s="182"/>
    </row>
    <row r="21" spans="1:14" x14ac:dyDescent="0.2">
      <c r="A21" s="164"/>
      <c r="B21" s="165"/>
      <c r="C21" s="165"/>
      <c r="D21" s="166"/>
      <c r="E21" s="60"/>
      <c r="F21" s="192"/>
      <c r="G21" s="193"/>
      <c r="H21" s="194"/>
      <c r="I21" s="180"/>
      <c r="J21" s="181"/>
      <c r="K21" s="181"/>
      <c r="L21" s="181"/>
      <c r="M21" s="182"/>
    </row>
    <row r="22" spans="1:14" ht="15" thickBot="1" x14ac:dyDescent="0.25">
      <c r="A22" s="164"/>
      <c r="B22" s="165"/>
      <c r="C22" s="165"/>
      <c r="D22" s="166"/>
      <c r="E22" s="28"/>
      <c r="F22" s="195"/>
      <c r="G22" s="196"/>
      <c r="H22" s="197"/>
      <c r="I22" s="183"/>
      <c r="J22" s="184"/>
      <c r="K22" s="184"/>
      <c r="L22" s="184"/>
      <c r="M22" s="185"/>
    </row>
    <row r="23" spans="1:14" ht="15" thickBot="1" x14ac:dyDescent="0.25">
      <c r="A23" s="7"/>
      <c r="B23" s="7"/>
      <c r="C23" s="160" t="s">
        <v>40</v>
      </c>
      <c r="D23" s="161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4" ht="15" thickBot="1" x14ac:dyDescent="0.25">
      <c r="A24" s="167" t="s">
        <v>47</v>
      </c>
      <c r="B24" s="168"/>
      <c r="C24" s="57" t="s">
        <v>41</v>
      </c>
      <c r="D24" s="29" t="s">
        <v>42</v>
      </c>
      <c r="E24" s="34" t="s">
        <v>43</v>
      </c>
      <c r="F24" s="35"/>
      <c r="G24" s="149" t="s">
        <v>44</v>
      </c>
      <c r="H24" s="176"/>
      <c r="I24" s="149" t="s">
        <v>45</v>
      </c>
      <c r="J24" s="150"/>
      <c r="K24" s="150"/>
      <c r="L24" s="150"/>
      <c r="M24" s="151"/>
    </row>
    <row r="25" spans="1:14" ht="15" customHeight="1" x14ac:dyDescent="0.2">
      <c r="A25" s="169"/>
      <c r="B25" s="170"/>
      <c r="C25" s="154"/>
      <c r="D25" s="156"/>
      <c r="E25" s="158"/>
      <c r="F25" s="36" t="s">
        <v>22</v>
      </c>
      <c r="G25" s="32" t="s">
        <v>67</v>
      </c>
      <c r="H25" s="33">
        <v>2019</v>
      </c>
      <c r="I25" s="136">
        <v>2020</v>
      </c>
      <c r="J25" s="134">
        <v>2021</v>
      </c>
      <c r="K25" s="134">
        <v>2022</v>
      </c>
      <c r="L25" s="30">
        <v>2023</v>
      </c>
      <c r="M25" s="33" t="s">
        <v>66</v>
      </c>
    </row>
    <row r="26" spans="1:14" x14ac:dyDescent="0.2">
      <c r="A26" s="169"/>
      <c r="B26" s="170"/>
      <c r="C26" s="155"/>
      <c r="D26" s="157"/>
      <c r="E26" s="159"/>
      <c r="F26" s="66" t="s">
        <v>48</v>
      </c>
      <c r="G26" s="68">
        <v>2</v>
      </c>
      <c r="H26" s="67">
        <v>3</v>
      </c>
      <c r="I26" s="137">
        <v>4</v>
      </c>
      <c r="J26" s="135">
        <v>5</v>
      </c>
      <c r="K26" s="135">
        <v>6</v>
      </c>
      <c r="L26" s="69">
        <v>7</v>
      </c>
      <c r="M26" s="67">
        <v>8</v>
      </c>
    </row>
    <row r="27" spans="1:14" x14ac:dyDescent="0.2">
      <c r="A27" s="171"/>
      <c r="B27" s="172"/>
      <c r="C27" s="173" t="s">
        <v>23</v>
      </c>
      <c r="D27" s="174"/>
      <c r="E27" s="175"/>
      <c r="F27" s="87">
        <f>+F32+F37</f>
        <v>926801.3088</v>
      </c>
      <c r="G27" s="120"/>
      <c r="H27" s="118">
        <f>SUM(H28:H31)</f>
        <v>68524.959999999992</v>
      </c>
      <c r="I27" s="125">
        <f>SUM(I28:I31)</f>
        <v>338837.88</v>
      </c>
      <c r="J27" s="125">
        <f>SUM(J28:J31)</f>
        <v>519438.46879999997</v>
      </c>
      <c r="K27" s="121">
        <f t="shared" ref="K27:M27" si="0">+K32+K37</f>
        <v>0</v>
      </c>
      <c r="L27" s="121">
        <f t="shared" si="0"/>
        <v>0</v>
      </c>
      <c r="M27" s="118">
        <f t="shared" si="0"/>
        <v>0</v>
      </c>
      <c r="N27" s="101"/>
    </row>
    <row r="28" spans="1:14" x14ac:dyDescent="0.2">
      <c r="A28" s="63"/>
      <c r="B28" s="63"/>
      <c r="C28" s="64"/>
      <c r="D28" s="70" t="s">
        <v>49</v>
      </c>
      <c r="E28" s="83" t="s">
        <v>56</v>
      </c>
      <c r="F28" s="87">
        <f>+F33+F38+F42</f>
        <v>25824.959999999999</v>
      </c>
      <c r="G28" s="94"/>
      <c r="H28" s="95">
        <f>21168*1.22</f>
        <v>25824.959999999999</v>
      </c>
      <c r="I28" s="94"/>
      <c r="J28" s="124"/>
      <c r="K28" s="124"/>
      <c r="L28" s="124">
        <f>+L33+L38+L42</f>
        <v>0</v>
      </c>
      <c r="M28" s="123">
        <f>+M33</f>
        <v>0</v>
      </c>
    </row>
    <row r="29" spans="1:14" x14ac:dyDescent="0.2">
      <c r="A29" s="63"/>
      <c r="B29" s="63"/>
      <c r="C29" s="64"/>
      <c r="D29" s="65"/>
      <c r="E29" s="82" t="s">
        <v>58</v>
      </c>
      <c r="F29" s="87">
        <f>+F34+F39+F43</f>
        <v>845680.44660000002</v>
      </c>
      <c r="G29" s="94"/>
      <c r="H29" s="95"/>
      <c r="I29" s="124">
        <f>(144698*1.22)+157333.6</f>
        <v>333865.16000000003</v>
      </c>
      <c r="J29" s="124">
        <f>(221822.03*1.22)+241192.41</f>
        <v>511815.28659999999</v>
      </c>
      <c r="K29" s="124"/>
      <c r="L29" s="124">
        <f>+L34+L39+L43</f>
        <v>0</v>
      </c>
      <c r="M29" s="123">
        <f>+M34+M38</f>
        <v>0</v>
      </c>
    </row>
    <row r="30" spans="1:14" x14ac:dyDescent="0.2">
      <c r="A30" s="63"/>
      <c r="B30" s="63"/>
      <c r="C30" s="64"/>
      <c r="D30" s="65"/>
      <c r="E30" s="81" t="s">
        <v>57</v>
      </c>
      <c r="F30" s="87">
        <f>+F35+F40+F44</f>
        <v>12595.9022</v>
      </c>
      <c r="G30" s="122"/>
      <c r="H30" s="95"/>
      <c r="I30" s="94">
        <f>4076*1.22</f>
        <v>4972.72</v>
      </c>
      <c r="J30" s="94">
        <f>6248.51*1.22</f>
        <v>7623.1822000000002</v>
      </c>
      <c r="K30" s="94"/>
      <c r="L30" s="124">
        <f>+L35+L40+L44</f>
        <v>0</v>
      </c>
      <c r="M30" s="123"/>
    </row>
    <row r="31" spans="1:14" ht="15" thickBot="1" x14ac:dyDescent="0.25">
      <c r="A31" s="63"/>
      <c r="B31" s="63"/>
      <c r="C31" s="64"/>
      <c r="D31" s="65"/>
      <c r="E31" s="82" t="s">
        <v>70</v>
      </c>
      <c r="F31" s="87">
        <f>+F36+F41+F45</f>
        <v>42700</v>
      </c>
      <c r="G31" s="94"/>
      <c r="H31" s="95">
        <f>35000*1.22</f>
        <v>42700</v>
      </c>
      <c r="I31" s="126"/>
      <c r="J31" s="127"/>
      <c r="K31" s="127"/>
      <c r="L31" s="127">
        <f>+L36+L41+L45</f>
        <v>0</v>
      </c>
      <c r="M31" s="128"/>
    </row>
    <row r="32" spans="1:14" ht="15.75" customHeight="1" thickBot="1" x14ac:dyDescent="0.3">
      <c r="A32" s="205" t="s">
        <v>46</v>
      </c>
      <c r="B32" s="206"/>
      <c r="C32" s="146" t="s">
        <v>29</v>
      </c>
      <c r="D32" s="147"/>
      <c r="E32" s="148"/>
      <c r="F32" s="88">
        <f t="shared" ref="F32:F45" si="1">SUM(G32:M32)</f>
        <v>129860.56879999998</v>
      </c>
      <c r="G32" s="85">
        <f t="shared" ref="G32:M32" si="2">SUM(G33:G36)</f>
        <v>0</v>
      </c>
      <c r="H32" s="92">
        <f t="shared" si="2"/>
        <v>68524.959999999992</v>
      </c>
      <c r="I32" s="119">
        <f t="shared" si="2"/>
        <v>11160.090000000002</v>
      </c>
      <c r="J32" s="92">
        <f t="shared" si="2"/>
        <v>50175.518799999998</v>
      </c>
      <c r="K32" s="92">
        <f t="shared" si="2"/>
        <v>0</v>
      </c>
      <c r="L32" s="92">
        <f t="shared" si="2"/>
        <v>0</v>
      </c>
      <c r="M32" s="98">
        <f t="shared" si="2"/>
        <v>0</v>
      </c>
    </row>
    <row r="33" spans="1:15" x14ac:dyDescent="0.2">
      <c r="A33" s="169"/>
      <c r="B33" s="207"/>
      <c r="C33" s="111"/>
      <c r="D33" s="112" t="s">
        <v>60</v>
      </c>
      <c r="E33" s="113" t="s">
        <v>56</v>
      </c>
      <c r="F33" s="89">
        <f t="shared" si="1"/>
        <v>4254.7700000000004</v>
      </c>
      <c r="G33" s="86"/>
      <c r="H33" s="93">
        <f>H28</f>
        <v>25824.959999999999</v>
      </c>
      <c r="I33" s="99">
        <v>-21570.19</v>
      </c>
      <c r="J33" s="132"/>
      <c r="K33" s="132"/>
      <c r="L33" s="74"/>
      <c r="M33" s="100"/>
      <c r="N33" s="101"/>
    </row>
    <row r="34" spans="1:15" ht="15" customHeight="1" x14ac:dyDescent="0.2">
      <c r="A34" s="169"/>
      <c r="B34" s="207"/>
      <c r="C34" s="114"/>
      <c r="D34" s="65"/>
      <c r="E34" s="115" t="s">
        <v>58</v>
      </c>
      <c r="F34" s="89">
        <f t="shared" si="1"/>
        <v>80634.406600000002</v>
      </c>
      <c r="G34" s="84"/>
      <c r="H34" s="91"/>
      <c r="I34" s="103">
        <f>144698*0.22</f>
        <v>31833.56</v>
      </c>
      <c r="J34" s="104">
        <f>221822.03*0.22</f>
        <v>48800.846599999997</v>
      </c>
      <c r="K34" s="104"/>
      <c r="L34" s="73"/>
      <c r="M34" s="96"/>
      <c r="N34" s="101"/>
    </row>
    <row r="35" spans="1:15" x14ac:dyDescent="0.2">
      <c r="A35" s="169"/>
      <c r="B35" s="207"/>
      <c r="C35" s="114"/>
      <c r="D35" s="65"/>
      <c r="E35" s="116" t="s">
        <v>57</v>
      </c>
      <c r="F35" s="89">
        <f t="shared" si="1"/>
        <v>2271.3922000000002</v>
      </c>
      <c r="G35" s="84"/>
      <c r="H35" s="91"/>
      <c r="I35" s="103">
        <f>4076*0.22</f>
        <v>896.72</v>
      </c>
      <c r="J35" s="104">
        <f>6248.51*0.22</f>
        <v>1374.6722</v>
      </c>
      <c r="K35" s="104"/>
      <c r="L35" s="73"/>
      <c r="M35" s="96"/>
      <c r="N35" s="101"/>
    </row>
    <row r="36" spans="1:15" ht="15" thickBot="1" x14ac:dyDescent="0.25">
      <c r="A36" s="169"/>
      <c r="B36" s="207"/>
      <c r="C36" s="114"/>
      <c r="D36" s="65"/>
      <c r="E36" s="82" t="s">
        <v>70</v>
      </c>
      <c r="F36" s="89">
        <f t="shared" si="1"/>
        <v>42700</v>
      </c>
      <c r="G36" s="105"/>
      <c r="H36" s="106">
        <f>H31</f>
        <v>42700</v>
      </c>
      <c r="I36" s="107"/>
      <c r="J36" s="108"/>
      <c r="K36" s="108"/>
      <c r="L36" s="109"/>
      <c r="M36" s="110"/>
      <c r="N36" s="101"/>
    </row>
    <row r="37" spans="1:15" ht="15.75" thickBot="1" x14ac:dyDescent="0.3">
      <c r="A37" s="201" t="s">
        <v>27</v>
      </c>
      <c r="B37" s="202"/>
      <c r="C37" s="208" t="s">
        <v>28</v>
      </c>
      <c r="D37" s="147"/>
      <c r="E37" s="148"/>
      <c r="F37" s="88">
        <f t="shared" si="1"/>
        <v>796940.74</v>
      </c>
      <c r="G37" s="85">
        <f t="shared" ref="G37:M37" si="3">SUM(G38:G45)</f>
        <v>0</v>
      </c>
      <c r="H37" s="92">
        <f t="shared" si="3"/>
        <v>0</v>
      </c>
      <c r="I37" s="119">
        <f t="shared" si="3"/>
        <v>327677.78999999992</v>
      </c>
      <c r="J37" s="92">
        <f t="shared" si="3"/>
        <v>469262.95</v>
      </c>
      <c r="K37" s="92">
        <f t="shared" si="3"/>
        <v>0</v>
      </c>
      <c r="L37" s="92">
        <f t="shared" si="3"/>
        <v>0</v>
      </c>
      <c r="M37" s="98">
        <f t="shared" si="3"/>
        <v>0</v>
      </c>
    </row>
    <row r="38" spans="1:15" x14ac:dyDescent="0.2">
      <c r="A38" s="203"/>
      <c r="B38" s="204"/>
      <c r="C38" s="65"/>
      <c r="D38" s="112" t="s">
        <v>68</v>
      </c>
      <c r="E38" s="113" t="s">
        <v>56</v>
      </c>
      <c r="F38" s="89">
        <f t="shared" si="1"/>
        <v>16177.642499999998</v>
      </c>
      <c r="G38" s="84"/>
      <c r="H38" s="102"/>
      <c r="I38" s="103">
        <f>21570.19*0.75</f>
        <v>16177.642499999998</v>
      </c>
      <c r="J38" s="104"/>
      <c r="K38" s="104"/>
      <c r="L38" s="73"/>
      <c r="M38" s="96"/>
      <c r="N38" s="101"/>
    </row>
    <row r="39" spans="1:15" x14ac:dyDescent="0.2">
      <c r="A39" s="203"/>
      <c r="B39" s="204"/>
      <c r="C39" s="65"/>
      <c r="D39" s="65"/>
      <c r="E39" s="115" t="s">
        <v>58</v>
      </c>
      <c r="F39" s="89">
        <f t="shared" si="1"/>
        <v>573784.53</v>
      </c>
      <c r="G39" s="84"/>
      <c r="H39" s="102"/>
      <c r="I39" s="103">
        <f>(144698+157333.6)*0.75</f>
        <v>226523.69999999998</v>
      </c>
      <c r="J39" s="103">
        <f>(221822.03+241192.41)*0.75</f>
        <v>347260.83</v>
      </c>
      <c r="K39" s="104"/>
      <c r="L39" s="73"/>
      <c r="M39" s="96"/>
      <c r="N39" s="101"/>
    </row>
    <row r="40" spans="1:15" x14ac:dyDescent="0.2">
      <c r="A40" s="203"/>
      <c r="B40" s="204"/>
      <c r="C40" s="65"/>
      <c r="D40" s="65"/>
      <c r="E40" s="116" t="s">
        <v>57</v>
      </c>
      <c r="F40" s="89">
        <f t="shared" si="1"/>
        <v>7743.3824999999997</v>
      </c>
      <c r="G40" s="84"/>
      <c r="H40" s="102"/>
      <c r="I40" s="103">
        <f>4076*0.75</f>
        <v>3057</v>
      </c>
      <c r="J40" s="104">
        <f>6248.51*0.75</f>
        <v>4686.3824999999997</v>
      </c>
      <c r="K40" s="104"/>
      <c r="L40" s="73"/>
      <c r="M40" s="96"/>
      <c r="N40" s="101"/>
    </row>
    <row r="41" spans="1:15" ht="15" thickBot="1" x14ac:dyDescent="0.25">
      <c r="A41" s="203"/>
      <c r="B41" s="204"/>
      <c r="C41" s="65"/>
      <c r="D41" s="65"/>
      <c r="E41" s="82" t="s">
        <v>70</v>
      </c>
      <c r="F41" s="89">
        <f t="shared" si="1"/>
        <v>0</v>
      </c>
      <c r="G41" s="84"/>
      <c r="H41" s="102"/>
      <c r="I41" s="103"/>
      <c r="J41" s="104"/>
      <c r="K41" s="104"/>
      <c r="L41" s="73"/>
      <c r="M41" s="96"/>
      <c r="N41" s="101"/>
    </row>
    <row r="42" spans="1:15" x14ac:dyDescent="0.2">
      <c r="A42" s="203"/>
      <c r="B42" s="204"/>
      <c r="C42" s="65"/>
      <c r="D42" s="112" t="s">
        <v>69</v>
      </c>
      <c r="E42" s="113" t="s">
        <v>56</v>
      </c>
      <c r="F42" s="89">
        <f t="shared" si="1"/>
        <v>5392.5474999999997</v>
      </c>
      <c r="G42" s="84"/>
      <c r="H42" s="102"/>
      <c r="I42" s="103">
        <f>21570.19*0.25</f>
        <v>5392.5474999999997</v>
      </c>
      <c r="J42" s="104"/>
      <c r="K42" s="104"/>
      <c r="L42" s="73"/>
      <c r="M42" s="96"/>
      <c r="N42" s="101"/>
    </row>
    <row r="43" spans="1:15" x14ac:dyDescent="0.2">
      <c r="A43" s="203"/>
      <c r="B43" s="204"/>
      <c r="C43" s="65"/>
      <c r="D43" s="65"/>
      <c r="E43" s="115" t="s">
        <v>58</v>
      </c>
      <c r="F43" s="89">
        <f t="shared" si="1"/>
        <v>191261.51</v>
      </c>
      <c r="G43" s="84"/>
      <c r="H43" s="102"/>
      <c r="I43" s="103">
        <f>(144698+157333.6)*0.25</f>
        <v>75507.899999999994</v>
      </c>
      <c r="J43" s="103">
        <f>(221822.03+241192.41)*0.25</f>
        <v>115753.61</v>
      </c>
      <c r="K43" s="104"/>
      <c r="L43" s="73"/>
      <c r="M43" s="96"/>
      <c r="N43" s="101"/>
    </row>
    <row r="44" spans="1:15" x14ac:dyDescent="0.2">
      <c r="A44" s="203"/>
      <c r="B44" s="204"/>
      <c r="C44" s="65"/>
      <c r="D44" s="65"/>
      <c r="E44" s="116" t="s">
        <v>57</v>
      </c>
      <c r="F44" s="89">
        <f t="shared" si="1"/>
        <v>2581.1275000000001</v>
      </c>
      <c r="G44" s="84"/>
      <c r="H44" s="102"/>
      <c r="I44" s="103">
        <f>4076*0.25</f>
        <v>1019</v>
      </c>
      <c r="J44" s="104">
        <f>6248.51*0.25</f>
        <v>1562.1275000000001</v>
      </c>
      <c r="K44" s="104"/>
      <c r="L44" s="73"/>
      <c r="M44" s="96"/>
      <c r="N44" s="101"/>
    </row>
    <row r="45" spans="1:15" ht="15" thickBot="1" x14ac:dyDescent="0.25">
      <c r="A45" s="203"/>
      <c r="B45" s="204"/>
      <c r="C45" s="65"/>
      <c r="D45" s="65"/>
      <c r="E45" s="82" t="s">
        <v>70</v>
      </c>
      <c r="F45" s="89">
        <f t="shared" si="1"/>
        <v>0</v>
      </c>
      <c r="G45" s="84"/>
      <c r="H45" s="102"/>
      <c r="I45" s="103"/>
      <c r="J45" s="104"/>
      <c r="K45" s="104"/>
      <c r="L45" s="73"/>
      <c r="M45" s="96"/>
      <c r="N45" s="101"/>
    </row>
    <row r="46" spans="1:15" ht="15.75" thickBot="1" x14ac:dyDescent="0.3">
      <c r="A46" s="117"/>
      <c r="B46" s="61"/>
      <c r="C46" s="146" t="s">
        <v>24</v>
      </c>
      <c r="D46" s="147"/>
      <c r="E46" s="148"/>
      <c r="F46" s="90">
        <f t="shared" ref="F46:M46" si="4">F32+F37-F27</f>
        <v>0</v>
      </c>
      <c r="G46" s="85">
        <f t="shared" si="4"/>
        <v>0</v>
      </c>
      <c r="H46" s="92">
        <f t="shared" si="4"/>
        <v>0</v>
      </c>
      <c r="I46" s="97">
        <f t="shared" si="4"/>
        <v>0</v>
      </c>
      <c r="J46" s="71">
        <f t="shared" si="4"/>
        <v>0</v>
      </c>
      <c r="K46" s="71">
        <f t="shared" si="4"/>
        <v>0</v>
      </c>
      <c r="L46" s="71">
        <f t="shared" si="4"/>
        <v>0</v>
      </c>
      <c r="M46" s="98">
        <f t="shared" si="4"/>
        <v>0</v>
      </c>
    </row>
    <row r="47" spans="1:15" ht="15" customHeight="1" x14ac:dyDescent="0.2">
      <c r="A47" s="21" t="s">
        <v>51</v>
      </c>
      <c r="B47" s="56"/>
      <c r="C47" s="50"/>
      <c r="D47" s="31" t="s">
        <v>63</v>
      </c>
      <c r="E47" s="142" t="s">
        <v>71</v>
      </c>
      <c r="F47" s="209" t="s">
        <v>72</v>
      </c>
      <c r="G47" s="210"/>
      <c r="H47" s="210"/>
      <c r="I47" s="210"/>
      <c r="J47" s="210"/>
      <c r="K47" s="210"/>
      <c r="L47" s="210"/>
      <c r="M47" s="211"/>
      <c r="O47"/>
    </row>
    <row r="48" spans="1:15" ht="15" x14ac:dyDescent="0.2">
      <c r="A48" s="21" t="s">
        <v>52</v>
      </c>
      <c r="B48" s="56"/>
      <c r="D48" s="31" t="s">
        <v>54</v>
      </c>
      <c r="E48" s="7"/>
      <c r="F48" s="212"/>
      <c r="G48" s="212"/>
      <c r="H48" s="212"/>
      <c r="I48" s="212"/>
      <c r="J48" s="212"/>
      <c r="K48" s="212"/>
      <c r="L48" s="212"/>
      <c r="M48" s="213"/>
      <c r="O48"/>
    </row>
    <row r="49" spans="1:15" x14ac:dyDescent="0.2">
      <c r="A49" s="20"/>
      <c r="C49" s="75" t="s">
        <v>53</v>
      </c>
      <c r="D49" s="78" t="s">
        <v>59</v>
      </c>
      <c r="E49" s="7"/>
      <c r="F49" s="212"/>
      <c r="G49" s="212"/>
      <c r="H49" s="212"/>
      <c r="I49" s="212"/>
      <c r="J49" s="212"/>
      <c r="K49" s="212"/>
      <c r="L49" s="212"/>
      <c r="M49" s="213"/>
      <c r="O49"/>
    </row>
    <row r="50" spans="1:15" x14ac:dyDescent="0.2">
      <c r="A50" s="20"/>
      <c r="C50" s="75" t="s">
        <v>55</v>
      </c>
      <c r="D50" s="79"/>
      <c r="E50" s="7"/>
      <c r="F50" s="212"/>
      <c r="G50" s="212"/>
      <c r="H50" s="212"/>
      <c r="I50" s="212"/>
      <c r="J50" s="212"/>
      <c r="K50" s="212"/>
      <c r="L50" s="212"/>
      <c r="M50" s="213"/>
      <c r="O50"/>
    </row>
    <row r="51" spans="1:15" ht="15" x14ac:dyDescent="0.25">
      <c r="A51" s="186" t="s">
        <v>73</v>
      </c>
      <c r="B51" s="187"/>
      <c r="C51" s="187"/>
      <c r="D51" s="188"/>
      <c r="E51" s="6"/>
      <c r="F51" s="214"/>
      <c r="G51" s="214"/>
      <c r="H51" s="214"/>
      <c r="I51" s="214"/>
      <c r="J51" s="214"/>
      <c r="K51" s="214"/>
      <c r="L51" s="214"/>
      <c r="M51" s="215"/>
      <c r="O51"/>
    </row>
    <row r="52" spans="1:15" customFormat="1" x14ac:dyDescent="0.2">
      <c r="J52" s="133"/>
      <c r="K52" s="133"/>
    </row>
    <row r="53" spans="1:15" customFormat="1" x14ac:dyDescent="0.2">
      <c r="J53" s="133"/>
      <c r="K53" s="133"/>
    </row>
    <row r="54" spans="1:15" customFormat="1" x14ac:dyDescent="0.2">
      <c r="J54" s="133"/>
      <c r="K54" s="133"/>
    </row>
    <row r="55" spans="1:15" customFormat="1" x14ac:dyDescent="0.2">
      <c r="J55" s="133"/>
      <c r="K55" s="133"/>
    </row>
    <row r="56" spans="1:15" customFormat="1" x14ac:dyDescent="0.2">
      <c r="J56" s="133"/>
      <c r="K56" s="133"/>
    </row>
    <row r="57" spans="1:15" customFormat="1" x14ac:dyDescent="0.2">
      <c r="J57" s="133"/>
      <c r="K57" s="133"/>
    </row>
    <row r="58" spans="1:15" customFormat="1" x14ac:dyDescent="0.2">
      <c r="J58" s="133"/>
      <c r="K58" s="133"/>
    </row>
    <row r="59" spans="1:15" customFormat="1" x14ac:dyDescent="0.2">
      <c r="J59" s="133"/>
      <c r="K59" s="133"/>
    </row>
    <row r="60" spans="1:15" customFormat="1" x14ac:dyDescent="0.2">
      <c r="J60" s="133"/>
      <c r="K60" s="133"/>
    </row>
    <row r="61" spans="1:15" customFormat="1" x14ac:dyDescent="0.2">
      <c r="J61" s="133"/>
      <c r="K61" s="133"/>
    </row>
    <row r="62" spans="1:15" customFormat="1" x14ac:dyDescent="0.2">
      <c r="J62" s="133"/>
      <c r="K62" s="133"/>
    </row>
    <row r="63" spans="1:15" customFormat="1" x14ac:dyDescent="0.2">
      <c r="J63" s="133"/>
      <c r="K63" s="133"/>
    </row>
    <row r="64" spans="1:15" customFormat="1" x14ac:dyDescent="0.2">
      <c r="J64" s="133"/>
      <c r="K64" s="133"/>
    </row>
    <row r="65" spans="10:11" customFormat="1" x14ac:dyDescent="0.2">
      <c r="J65" s="133"/>
      <c r="K65" s="133"/>
    </row>
    <row r="66" spans="10:11" customFormat="1" x14ac:dyDescent="0.2">
      <c r="J66" s="133"/>
      <c r="K66" s="133"/>
    </row>
    <row r="67" spans="10:11" customFormat="1" x14ac:dyDescent="0.2">
      <c r="J67" s="133"/>
      <c r="K67" s="133"/>
    </row>
    <row r="68" spans="10:11" customFormat="1" x14ac:dyDescent="0.2">
      <c r="J68" s="133"/>
      <c r="K68" s="133"/>
    </row>
    <row r="69" spans="10:11" customFormat="1" x14ac:dyDescent="0.2">
      <c r="J69" s="133"/>
      <c r="K69" s="133"/>
    </row>
    <row r="70" spans="10:11" customFormat="1" x14ac:dyDescent="0.2">
      <c r="J70" s="133"/>
      <c r="K70" s="133"/>
    </row>
    <row r="71" spans="10:11" customFormat="1" x14ac:dyDescent="0.2">
      <c r="J71" s="133"/>
      <c r="K71" s="133"/>
    </row>
    <row r="72" spans="10:11" customFormat="1" x14ac:dyDescent="0.2">
      <c r="J72" s="133"/>
      <c r="K72" s="133"/>
    </row>
    <row r="73" spans="10:11" customFormat="1" x14ac:dyDescent="0.2">
      <c r="J73" s="133"/>
      <c r="K73" s="133"/>
    </row>
    <row r="74" spans="10:11" customFormat="1" x14ac:dyDescent="0.2">
      <c r="J74" s="133"/>
      <c r="K74" s="133"/>
    </row>
    <row r="75" spans="10:11" customFormat="1" x14ac:dyDescent="0.2">
      <c r="J75" s="133"/>
      <c r="K75" s="133"/>
    </row>
    <row r="76" spans="10:11" customFormat="1" x14ac:dyDescent="0.2">
      <c r="J76" s="133"/>
      <c r="K76" s="133"/>
    </row>
    <row r="77" spans="10:11" customFormat="1" x14ac:dyDescent="0.2">
      <c r="J77" s="133"/>
      <c r="K77" s="133"/>
    </row>
    <row r="78" spans="10:11" customFormat="1" x14ac:dyDescent="0.2">
      <c r="J78" s="133"/>
      <c r="K78" s="133"/>
    </row>
    <row r="79" spans="10:11" customFormat="1" x14ac:dyDescent="0.2">
      <c r="J79" s="133"/>
      <c r="K79" s="133"/>
    </row>
    <row r="80" spans="10:11" customFormat="1" x14ac:dyDescent="0.2">
      <c r="J80" s="133"/>
      <c r="K80" s="133"/>
    </row>
    <row r="81" spans="10:11" customFormat="1" x14ac:dyDescent="0.2">
      <c r="J81" s="133"/>
      <c r="K81" s="133"/>
    </row>
    <row r="82" spans="10:11" customFormat="1" x14ac:dyDescent="0.2">
      <c r="J82" s="133"/>
      <c r="K82" s="133"/>
    </row>
    <row r="83" spans="10:11" customFormat="1" x14ac:dyDescent="0.2">
      <c r="J83" s="133"/>
      <c r="K83" s="133"/>
    </row>
    <row r="84" spans="10:11" customFormat="1" x14ac:dyDescent="0.2">
      <c r="J84" s="133"/>
      <c r="K84" s="133"/>
    </row>
    <row r="85" spans="10:11" customFormat="1" x14ac:dyDescent="0.2">
      <c r="J85" s="133"/>
      <c r="K85" s="133"/>
    </row>
    <row r="86" spans="10:11" customFormat="1" x14ac:dyDescent="0.2">
      <c r="J86" s="133"/>
      <c r="K86" s="133"/>
    </row>
  </sheetData>
  <mergeCells count="42">
    <mergeCell ref="A1:M1"/>
    <mergeCell ref="A5:C5"/>
    <mergeCell ref="K3:K4"/>
    <mergeCell ref="A6:C6"/>
    <mergeCell ref="I13:J13"/>
    <mergeCell ref="I11:J11"/>
    <mergeCell ref="K9:L9"/>
    <mergeCell ref="A10:C10"/>
    <mergeCell ref="A8:C8"/>
    <mergeCell ref="I9:J9"/>
    <mergeCell ref="I10:J10"/>
    <mergeCell ref="A12:C12"/>
    <mergeCell ref="A7:C7"/>
    <mergeCell ref="D5:I5"/>
    <mergeCell ref="A13:C13"/>
    <mergeCell ref="A11:C11"/>
    <mergeCell ref="A51:D51"/>
    <mergeCell ref="A22:D22"/>
    <mergeCell ref="F18:H22"/>
    <mergeCell ref="A19:D19"/>
    <mergeCell ref="A20:D20"/>
    <mergeCell ref="A37:B45"/>
    <mergeCell ref="A32:B36"/>
    <mergeCell ref="C37:E37"/>
    <mergeCell ref="C32:E32"/>
    <mergeCell ref="F47:M51"/>
    <mergeCell ref="A14:C14"/>
    <mergeCell ref="A15:C15"/>
    <mergeCell ref="C46:E46"/>
    <mergeCell ref="A17:C17"/>
    <mergeCell ref="I24:M24"/>
    <mergeCell ref="I16:J16"/>
    <mergeCell ref="C25:C26"/>
    <mergeCell ref="D25:D26"/>
    <mergeCell ref="E25:E26"/>
    <mergeCell ref="C23:M23"/>
    <mergeCell ref="A21:D21"/>
    <mergeCell ref="A24:B27"/>
    <mergeCell ref="C27:E27"/>
    <mergeCell ref="A16:C16"/>
    <mergeCell ref="G24:H24"/>
    <mergeCell ref="I18:M22"/>
  </mergeCells>
  <phoneticPr fontId="3" type="noConversion"/>
  <pageMargins left="0.6692913385826772" right="0.35433070866141736" top="0.39370078740157483" bottom="0.39370078740157483" header="0.27559055118110237" footer="0.31496062992125984"/>
  <pageSetup paperSize="9"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28575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>MFRS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Bojan</cp:lastModifiedBy>
  <cp:lastPrinted>2013-02-11T08:22:23Z</cp:lastPrinted>
  <dcterms:created xsi:type="dcterms:W3CDTF">2008-03-28T10:51:31Z</dcterms:created>
  <dcterms:modified xsi:type="dcterms:W3CDTF">2019-05-28T06:40:58Z</dcterms:modified>
</cp:coreProperties>
</file>