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tomazr\Razno\Letni načrt\Letni načrt 2016\"/>
    </mc:Choice>
  </mc:AlternateContent>
  <bookViews>
    <workbookView xWindow="120" yWindow="45" windowWidth="15480" windowHeight="11025" tabRatio="661"/>
  </bookViews>
  <sheets>
    <sheet name="NAČRT RAZPOLAGANJA 2015" sheetId="2" r:id="rId1"/>
    <sheet name="NAČRT PRIDOBIVANJA 2015" sheetId="5" r:id="rId2"/>
  </sheets>
  <definedNames>
    <definedName name="_xlnm.Print_Area" localSheetId="1">'NAČRT PRIDOBIVANJA 2015'!$A$1:$L$228</definedName>
    <definedName name="_xlnm.Print_Area" localSheetId="0">'NAČRT RAZPOLAGANJA 2015'!$A$1:$L$112</definedName>
  </definedNames>
  <calcPr calcId="152511"/>
</workbook>
</file>

<file path=xl/calcChain.xml><?xml version="1.0" encoding="utf-8"?>
<calcChain xmlns="http://schemas.openxmlformats.org/spreadsheetml/2006/main">
  <c r="F50" i="2" l="1"/>
  <c r="G205" i="5" l="1"/>
  <c r="G178" i="5"/>
  <c r="G163" i="5"/>
  <c r="H205" i="5"/>
  <c r="B87" i="5"/>
  <c r="B86" i="5"/>
  <c r="G184" i="5"/>
  <c r="G185" i="5"/>
  <c r="G186" i="5"/>
  <c r="G187" i="5"/>
  <c r="G188" i="5"/>
  <c r="G189" i="5"/>
  <c r="G183" i="5"/>
  <c r="G86" i="2"/>
  <c r="G85" i="2"/>
  <c r="G84" i="2"/>
  <c r="G83" i="2"/>
  <c r="G26" i="2" l="1"/>
  <c r="G25" i="2"/>
  <c r="G24" i="2"/>
  <c r="G31" i="5" l="1"/>
  <c r="G30" i="5"/>
  <c r="G80" i="5" l="1"/>
  <c r="G81" i="5"/>
  <c r="G82" i="5"/>
  <c r="G83" i="5"/>
  <c r="G84" i="5"/>
  <c r="G85" i="5"/>
  <c r="G79" i="5"/>
  <c r="G78" i="5"/>
  <c r="G59" i="2"/>
  <c r="F95" i="2"/>
  <c r="G108" i="5"/>
  <c r="G32" i="5"/>
  <c r="H204" i="5" l="1"/>
  <c r="G204" i="5"/>
  <c r="H110" i="2"/>
  <c r="G162" i="5" l="1"/>
  <c r="G98" i="2" l="1"/>
  <c r="G73" i="2" l="1"/>
  <c r="B73" i="2"/>
  <c r="G161" i="5"/>
  <c r="B180" i="5"/>
  <c r="G179" i="5"/>
  <c r="G67" i="5"/>
  <c r="G68" i="5"/>
  <c r="G69" i="5"/>
  <c r="G70" i="5"/>
  <c r="G71" i="5"/>
  <c r="G66" i="5"/>
  <c r="G49" i="2"/>
  <c r="G48" i="2"/>
  <c r="G47" i="2"/>
  <c r="G46" i="2"/>
  <c r="G77" i="5"/>
  <c r="G39" i="2"/>
  <c r="G38" i="2"/>
  <c r="G37" i="2"/>
  <c r="G160" i="5"/>
  <c r="G63" i="2"/>
  <c r="G62" i="2"/>
  <c r="G123" i="5"/>
  <c r="G28" i="5"/>
  <c r="G29" i="5"/>
  <c r="G97" i="2"/>
  <c r="G36" i="2"/>
  <c r="G35" i="2"/>
  <c r="G80" i="2"/>
  <c r="G79" i="2"/>
  <c r="G96" i="2"/>
  <c r="G82" i="2"/>
  <c r="G61" i="2"/>
  <c r="G154" i="5"/>
  <c r="G155" i="5"/>
  <c r="G156" i="5"/>
  <c r="G157" i="5"/>
  <c r="G158" i="5"/>
  <c r="G159" i="5"/>
  <c r="G65" i="5"/>
  <c r="G109" i="2" l="1"/>
  <c r="G99" i="2"/>
  <c r="H109" i="2"/>
  <c r="G31" i="2"/>
  <c r="G72" i="2"/>
  <c r="G71" i="2"/>
  <c r="G88" i="2"/>
  <c r="G177" i="5"/>
  <c r="G176" i="5"/>
  <c r="G175" i="5"/>
  <c r="G174" i="5"/>
  <c r="G173" i="5"/>
  <c r="G76" i="5"/>
  <c r="B165" i="5"/>
  <c r="G107" i="5"/>
  <c r="G106" i="5"/>
  <c r="G105" i="5"/>
  <c r="G104" i="5"/>
  <c r="G103" i="5"/>
  <c r="G102" i="5"/>
  <c r="G101" i="5"/>
  <c r="G100" i="5"/>
  <c r="G45" i="2"/>
  <c r="G70" i="2"/>
  <c r="G81" i="2"/>
  <c r="G44" i="2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27" i="5"/>
  <c r="G74" i="2"/>
  <c r="G137" i="5"/>
  <c r="G136" i="5"/>
  <c r="G68" i="2" l="1"/>
  <c r="G78" i="2"/>
  <c r="G58" i="2"/>
  <c r="G57" i="2"/>
  <c r="G118" i="5"/>
  <c r="G117" i="5"/>
  <c r="G116" i="5"/>
  <c r="G115" i="5"/>
  <c r="G110" i="2"/>
  <c r="G87" i="2"/>
  <c r="G77" i="2" l="1"/>
  <c r="G76" i="2"/>
  <c r="G43" i="2"/>
  <c r="G97" i="5" l="1"/>
  <c r="G94" i="5"/>
  <c r="G53" i="2"/>
  <c r="G54" i="2"/>
  <c r="G28" i="2"/>
  <c r="G168" i="5"/>
  <c r="G169" i="5"/>
  <c r="G170" i="5"/>
  <c r="G171" i="5"/>
  <c r="G172" i="5"/>
  <c r="G167" i="5"/>
  <c r="G60" i="2"/>
  <c r="G67" i="2"/>
  <c r="G75" i="2"/>
  <c r="G33" i="2"/>
  <c r="G32" i="2"/>
  <c r="G55" i="2"/>
  <c r="G198" i="5"/>
  <c r="G197" i="5"/>
  <c r="G194" i="5"/>
  <c r="G195" i="5"/>
  <c r="G193" i="5"/>
  <c r="G191" i="5"/>
  <c r="G190" i="5"/>
  <c r="G182" i="5"/>
  <c r="G152" i="5"/>
  <c r="G153" i="5"/>
  <c r="G124" i="5"/>
  <c r="G121" i="5"/>
  <c r="G120" i="5"/>
  <c r="G95" i="5"/>
  <c r="G96" i="5"/>
  <c r="G74" i="5"/>
  <c r="G75" i="5"/>
  <c r="B124" i="5"/>
  <c r="B197" i="5"/>
  <c r="G134" i="5"/>
  <c r="G133" i="5"/>
  <c r="G132" i="5"/>
  <c r="G131" i="5"/>
  <c r="G130" i="5"/>
  <c r="G129" i="5"/>
  <c r="G128" i="5"/>
  <c r="G127" i="5"/>
  <c r="G126" i="5"/>
  <c r="G125" i="5"/>
  <c r="H203" i="5" l="1"/>
  <c r="G17" i="2"/>
  <c r="G20" i="5"/>
  <c r="G16" i="2"/>
  <c r="G15" i="2"/>
  <c r="G30" i="2"/>
  <c r="G48" i="5"/>
  <c r="G42" i="2"/>
  <c r="H108" i="2" s="1"/>
  <c r="G41" i="2"/>
  <c r="G40" i="2"/>
  <c r="G151" i="5"/>
  <c r="G114" i="5"/>
  <c r="G99" i="5"/>
  <c r="G98" i="5"/>
  <c r="G27" i="2"/>
  <c r="G42" i="5"/>
  <c r="G41" i="5"/>
  <c r="G40" i="5"/>
  <c r="G39" i="5"/>
  <c r="G38" i="5"/>
  <c r="G108" i="2" l="1"/>
  <c r="H107" i="2"/>
  <c r="H106" i="2" s="1"/>
  <c r="G14" i="2"/>
  <c r="G51" i="2"/>
  <c r="G50" i="5" l="1"/>
  <c r="G49" i="5"/>
  <c r="G7" i="2"/>
  <c r="G8" i="2"/>
  <c r="G9" i="2"/>
  <c r="G10" i="2"/>
  <c r="G11" i="2"/>
  <c r="G12" i="2"/>
  <c r="G13" i="2"/>
  <c r="G18" i="2"/>
  <c r="G19" i="2"/>
  <c r="G20" i="2"/>
  <c r="G21" i="2"/>
  <c r="G22" i="2"/>
  <c r="G23" i="2"/>
  <c r="G29" i="2"/>
  <c r="G52" i="2"/>
  <c r="G56" i="2"/>
  <c r="G64" i="2"/>
  <c r="G65" i="2"/>
  <c r="G66" i="2"/>
  <c r="G69" i="2"/>
  <c r="G89" i="2"/>
  <c r="G6" i="2"/>
  <c r="G107" i="2" l="1"/>
  <c r="G106" i="2" s="1"/>
  <c r="G90" i="2"/>
  <c r="G122" i="5"/>
  <c r="G119" i="5"/>
  <c r="G112" i="5"/>
  <c r="G8" i="5"/>
  <c r="G9" i="5"/>
  <c r="G10" i="5"/>
  <c r="G11" i="5"/>
  <c r="G12" i="5"/>
  <c r="G13" i="5"/>
  <c r="G14" i="5"/>
  <c r="G15" i="5"/>
  <c r="G16" i="5"/>
  <c r="G17" i="5"/>
  <c r="G18" i="5"/>
  <c r="G33" i="5"/>
  <c r="G34" i="5"/>
  <c r="G35" i="5"/>
  <c r="G36" i="5"/>
  <c r="G37" i="5"/>
  <c r="G43" i="5"/>
  <c r="G44" i="5"/>
  <c r="G45" i="5"/>
  <c r="G46" i="5"/>
  <c r="G47" i="5"/>
  <c r="G72" i="5"/>
  <c r="G88" i="5"/>
  <c r="G89" i="5"/>
  <c r="G90" i="5"/>
  <c r="G91" i="5"/>
  <c r="G92" i="5"/>
  <c r="G93" i="5"/>
  <c r="G109" i="5"/>
  <c r="G110" i="5"/>
  <c r="G111" i="5"/>
  <c r="G113" i="5"/>
  <c r="G164" i="5"/>
  <c r="G7" i="5"/>
  <c r="G202" i="5" l="1"/>
  <c r="G203" i="5"/>
  <c r="H202" i="5"/>
  <c r="H206" i="5" s="1"/>
  <c r="G199" i="5"/>
  <c r="G102" i="2"/>
  <c r="G206" i="5" l="1"/>
</calcChain>
</file>

<file path=xl/comments1.xml><?xml version="1.0" encoding="utf-8"?>
<comments xmlns="http://schemas.openxmlformats.org/spreadsheetml/2006/main">
  <authors>
    <author>tomazr</author>
  </authors>
  <commentList>
    <comment ref="K27" authorId="0" shapeId="0">
      <text>
        <r>
          <rPr>
            <b/>
            <sz val="9"/>
            <color indexed="81"/>
            <rFont val="Segoe UI"/>
            <charset val="1"/>
          </rPr>
          <t>tomazr:</t>
        </r>
        <r>
          <rPr>
            <sz val="9"/>
            <color indexed="81"/>
            <rFont val="Segoe UI"/>
            <charset val="1"/>
          </rPr>
          <t xml:space="preserve">
Spis med "Čakam odmero"</t>
        </r>
      </text>
    </comment>
  </commentList>
</comments>
</file>

<file path=xl/sharedStrings.xml><?xml version="1.0" encoding="utf-8"?>
<sst xmlns="http://schemas.openxmlformats.org/spreadsheetml/2006/main" count="1533" uniqueCount="494">
  <si>
    <t>1. ZEMLJIŠČA</t>
  </si>
  <si>
    <t>LOKACIJA</t>
  </si>
  <si>
    <t>OPIS NEPREMIČNINE</t>
  </si>
  <si>
    <t>NAMENSKA RABA</t>
  </si>
  <si>
    <t>ORIENTACIJSKA VREDNOST</t>
  </si>
  <si>
    <t>OPOMBE</t>
  </si>
  <si>
    <t>PRORAČUNSKA POSTAVKA</t>
  </si>
  <si>
    <t>PARC. ŠT.</t>
  </si>
  <si>
    <t>V EUR</t>
  </si>
  <si>
    <t>kmetijsko</t>
  </si>
  <si>
    <t>stavbno</t>
  </si>
  <si>
    <t>gozd</t>
  </si>
  <si>
    <t>195/21</t>
  </si>
  <si>
    <t>195/22</t>
  </si>
  <si>
    <t>195/23</t>
  </si>
  <si>
    <t>2. STANOVANJA</t>
  </si>
  <si>
    <t>OPIS</t>
  </si>
  <si>
    <t>110/5</t>
  </si>
  <si>
    <t>103/1</t>
  </si>
  <si>
    <t>860/8</t>
  </si>
  <si>
    <t>PARCELNA ŠTEVILKA</t>
  </si>
  <si>
    <t>IZMERA (m²)</t>
  </si>
  <si>
    <t>ORIENTACIJSKA VREDNOST (EUR/m²)</t>
  </si>
  <si>
    <t>METODA RAZPOLAGANJA</t>
  </si>
  <si>
    <t>EKONOMSKA UTEMELJENOST</t>
  </si>
  <si>
    <t>N.P.</t>
  </si>
  <si>
    <t>J.D.</t>
  </si>
  <si>
    <t>Nepremičnina predstavlja funkcionalno zemljišče.</t>
  </si>
  <si>
    <t>stavbno, gozd</t>
  </si>
  <si>
    <t>Po nepremičnini ne poteka več cesta. Nepremičnina predstavlja funkcionalno zemljišče.</t>
  </si>
  <si>
    <t>Nepremičnine ne služijo javnemu interesu. Vse nepremičnine se prodajajo v paketu.</t>
  </si>
  <si>
    <t>Nepremičnina ne služi javnemu interesu. Nepremičnina predstavlja funkcionalno zemljišče.</t>
  </si>
  <si>
    <t>ID STAVBE / PROSTORA</t>
  </si>
  <si>
    <t>Nepremičnina ne služi javnemu interesu.</t>
  </si>
  <si>
    <t>N.P. - neposredna pogodba</t>
  </si>
  <si>
    <t>J.D. - javna dražba</t>
  </si>
  <si>
    <t>JD - javno dobro</t>
  </si>
  <si>
    <t>SKUPAJ</t>
  </si>
  <si>
    <t>LEGENDA</t>
  </si>
  <si>
    <t>ORIENTACIJSKA VREDNOST/M²</t>
  </si>
  <si>
    <t>IZMERA M²</t>
  </si>
  <si>
    <t>Iz postavke 61000 - nakup nepremičnin in drugi odhodki v zvezi z nepremičninami</t>
  </si>
  <si>
    <t>2141 - Podljubelj</t>
  </si>
  <si>
    <t>2142 - Lom pod Storžičem</t>
  </si>
  <si>
    <t>2143 - Tržič</t>
  </si>
  <si>
    <t>2144 - Bistrica</t>
  </si>
  <si>
    <t>2145 - Leše</t>
  </si>
  <si>
    <t>2146 - Kovor</t>
  </si>
  <si>
    <t>2147 - Križe</t>
  </si>
  <si>
    <t>2149 - Žiganja vas</t>
  </si>
  <si>
    <t>2150 - Zvirče</t>
  </si>
  <si>
    <t>60225 - Odškodnine</t>
  </si>
  <si>
    <t>247/21</t>
  </si>
  <si>
    <t>430/6</t>
  </si>
  <si>
    <t>429/2</t>
  </si>
  <si>
    <t>430/2</t>
  </si>
  <si>
    <t>451/5</t>
  </si>
  <si>
    <t>430/4</t>
  </si>
  <si>
    <t>419/4</t>
  </si>
  <si>
    <t>433/2</t>
  </si>
  <si>
    <t>434/1</t>
  </si>
  <si>
    <t>432/2</t>
  </si>
  <si>
    <t>718/44</t>
  </si>
  <si>
    <t>718/46</t>
  </si>
  <si>
    <t>718/20</t>
  </si>
  <si>
    <t>718/40</t>
  </si>
  <si>
    <t>197/4</t>
  </si>
  <si>
    <t>181/1</t>
  </si>
  <si>
    <t>193/1</t>
  </si>
  <si>
    <t>621/3</t>
  </si>
  <si>
    <t>33/5</t>
  </si>
  <si>
    <t>758/3</t>
  </si>
  <si>
    <t>461/3</t>
  </si>
  <si>
    <t>981/29</t>
  </si>
  <si>
    <t>61000 - Nakup nep. in drugi odh.</t>
  </si>
  <si>
    <t>791/9</t>
  </si>
  <si>
    <t>791/15</t>
  </si>
  <si>
    <t>791/12</t>
  </si>
  <si>
    <t>953/9</t>
  </si>
  <si>
    <t>953/4</t>
  </si>
  <si>
    <t>953/11</t>
  </si>
  <si>
    <t>956/6</t>
  </si>
  <si>
    <t>952/11</t>
  </si>
  <si>
    <t>gozd, kmetijsko, stavbno</t>
  </si>
  <si>
    <t>stavbno - R</t>
  </si>
  <si>
    <t>kmetijsko, stavbno</t>
  </si>
  <si>
    <t>KATASTRSKA OBČINA</t>
  </si>
  <si>
    <t>246/11</t>
  </si>
  <si>
    <t>195/18</t>
  </si>
  <si>
    <t>377/8</t>
  </si>
  <si>
    <t>791/2</t>
  </si>
  <si>
    <t>195/10</t>
  </si>
  <si>
    <t>193/6</t>
  </si>
  <si>
    <t>Nepremičnina ne služi javnemu interesu. Nepremičnina predstavlja funkcionalno zemljišče v bivši tovarni Lepenka.</t>
  </si>
  <si>
    <t>242/11</t>
  </si>
  <si>
    <t>Občina zemljišča ne potrebuje. Nepremičnina predstavlja funkcionalno zemljišče k stanovanjskemu objektu.</t>
  </si>
  <si>
    <t>222/11</t>
  </si>
  <si>
    <t>222/12</t>
  </si>
  <si>
    <t>222/13</t>
  </si>
  <si>
    <t>222/14</t>
  </si>
  <si>
    <t>222/15</t>
  </si>
  <si>
    <t>1120/6</t>
  </si>
  <si>
    <t>J.Z.P.</t>
  </si>
  <si>
    <t>N.P. - menjava za 247/21</t>
  </si>
  <si>
    <t>J.Z.P. - javno zbiranje ponudb</t>
  </si>
  <si>
    <t>128/1</t>
  </si>
  <si>
    <t>395/29</t>
  </si>
  <si>
    <t>66/1</t>
  </si>
  <si>
    <t>53/4</t>
  </si>
  <si>
    <t>55/1</t>
  </si>
  <si>
    <t>55/2</t>
  </si>
  <si>
    <t>68/1</t>
  </si>
  <si>
    <t>469/4</t>
  </si>
  <si>
    <t>468/9</t>
  </si>
  <si>
    <t>467/2</t>
  </si>
  <si>
    <t>468/7</t>
  </si>
  <si>
    <t>469/2</t>
  </si>
  <si>
    <t>470/23</t>
  </si>
  <si>
    <t>gozd, stavbno</t>
  </si>
  <si>
    <t>981/17</t>
  </si>
  <si>
    <t>Zemljišča ob cesti JP 928 022 (cesta v Potočnikov graben), prenesena s SKZG. Ni direktnega dostopa z javne ceste.</t>
  </si>
  <si>
    <t xml:space="preserve">SKUPAJ </t>
  </si>
  <si>
    <t>Po nepremičninah poteka kategorizirana občinska cesta LC 428 013 Podljubelj - Blejc -  Matizovec</t>
  </si>
  <si>
    <t>Po nepremičnina potekata kategorizirani občinski cesti JP 928 072</t>
  </si>
  <si>
    <t>Cesta Pinč - brezplačen prenos - cesta se bo v prihodnosti kategorizirala</t>
  </si>
  <si>
    <t>Po nepremičninah poteka cesta JP 928 792 bloki Slap - Lepenka</t>
  </si>
  <si>
    <t>Menjava za parc. št. 996 k.o. Lom pod Storžičem</t>
  </si>
  <si>
    <t>Iz postavke 60225 - odškodnine</t>
  </si>
  <si>
    <t>Menjava za parc. št. 246/11 k.o. Bistrica</t>
  </si>
  <si>
    <t>Nepremičnine predstavljajo javno pot ob trgovskem centru.</t>
  </si>
  <si>
    <t>Brezplačen prenos (menjava za 1120/6 k.o. Bistrica)</t>
  </si>
  <si>
    <t>Po nepremičninah poteka kategorizirana občinska cesta JP 928 493 Paloviče - Leše</t>
  </si>
  <si>
    <t>Po nepremičninah poteka kategorizirana občinska cesta LC 348 071 Brezje - Leše</t>
  </si>
  <si>
    <t>Po nepremičninah poteka pločnik Kovor - Zvirče</t>
  </si>
  <si>
    <t>Nepremičnine ne služijo javnemu interesu. Nepremičnine uporablja lastnik sosednje parcele za dostop do svojih objektov.</t>
  </si>
  <si>
    <t>Nepremičnina ne služi javnemu interesu. Nepremičnina predstavlja funkcionalno zemljišče. Nepremičnina se menja za parc. št. 247/21 k.o. Bistrica po kateri poteka kategorizirana občinska cesta.</t>
  </si>
  <si>
    <t>Nepremičnina ne služi javnemu interesu. Nepremičnina predstavlja funkcionalno zemljišče k stanovanjskemu objektu.</t>
  </si>
  <si>
    <t>2-sobno stanovanje</t>
  </si>
  <si>
    <t>Nepremičnina predstavlja zemljišče pod poslovno stavbo, ki ni v lasti Občine Tržič. S prenosom se le usklajuje zemljiškoknjižno stanje z dejanskim. Nepremičnina se prenese brezplačno, Občina pa v zameno brezplačno prejme nepremičnine parc. št. 222/11, 222/12, 222/13, 222/14 in 222/15 k.o. Bistrica</t>
  </si>
  <si>
    <t>Po nepremičnini poteka kategorizirana občinska cesta JP 928 072 proti naselju Na skalah</t>
  </si>
  <si>
    <t>Po nepremičninah poteka cesta Potarje - Pinč</t>
  </si>
  <si>
    <t>Po nepremičninah potekata kategorizirani občinski cesti LC 428 041 Slap (križišče) - Lom  in JP 928 131 Klanec (Lom novo naselje)</t>
  </si>
  <si>
    <t>Po nepremičnini poteka kategorizirana občinska cesta JP 928 898 naselje Pod Šijo</t>
  </si>
  <si>
    <t>Po nepremičnini poteka kategorizirana občinska cesta LC 428 141 Kovor - Križe</t>
  </si>
  <si>
    <t>Kovorska cesta 21</t>
  </si>
  <si>
    <t>2144-372-2</t>
  </si>
  <si>
    <t>226/3 k.o. Bistrica</t>
  </si>
  <si>
    <t>82/5</t>
  </si>
  <si>
    <t>82/7</t>
  </si>
  <si>
    <t>428/2</t>
  </si>
  <si>
    <t>431/6</t>
  </si>
  <si>
    <t>431/4</t>
  </si>
  <si>
    <t>435/2</t>
  </si>
  <si>
    <t>427/9</t>
  </si>
  <si>
    <t>427/7</t>
  </si>
  <si>
    <t>427/5</t>
  </si>
  <si>
    <t>42/5</t>
  </si>
  <si>
    <t>Po nepremičnini poteka pločnik Kovor - Zvirče</t>
  </si>
  <si>
    <t>968/2</t>
  </si>
  <si>
    <t>402/46</t>
  </si>
  <si>
    <t>402/47</t>
  </si>
  <si>
    <t>402/49</t>
  </si>
  <si>
    <t>155/35</t>
  </si>
  <si>
    <t>155/36</t>
  </si>
  <si>
    <t>Po nepremičninah poteka kategorizirana občiniska cesta LC 428 042 (odcep za Potarje - Pr Tič)</t>
  </si>
  <si>
    <t>Nepremičnine se menjajo za parc. št. 1034/4 k.o. Lom pod Storžičem</t>
  </si>
  <si>
    <t>gozd, kmetijsko</t>
  </si>
  <si>
    <t>690/5</t>
  </si>
  <si>
    <t>690/7</t>
  </si>
  <si>
    <t>33/8</t>
  </si>
  <si>
    <t>86/5</t>
  </si>
  <si>
    <t>618/1</t>
  </si>
  <si>
    <t>619/3</t>
  </si>
  <si>
    <t>kmetijsko, gozd</t>
  </si>
  <si>
    <t>Nepremičnini predstavljata kmetijsko površino, ki ne služi javnemu interesu. Nepremičnini ima zainteresirani kupec trenutno v najemu.</t>
  </si>
  <si>
    <t>460/19</t>
  </si>
  <si>
    <t>981/51</t>
  </si>
  <si>
    <t>Po nepremičnini poteka kategorizirana občinska cesta LC 428 041 Slap (križišče) - Lom - Slaparska vas</t>
  </si>
  <si>
    <t>202/21</t>
  </si>
  <si>
    <t>202/22</t>
  </si>
  <si>
    <t>Nepremičnini predstavljata funkcionalno zemljišče.</t>
  </si>
  <si>
    <t>719/20</t>
  </si>
  <si>
    <t>kmetijsko, RCS</t>
  </si>
  <si>
    <t>Po nepremičnini poteka kategorizirana občinska cesta JP 928 076 (cesta mimo tenis igrišča)</t>
  </si>
  <si>
    <t>Menjava za parc. št. 710/5 k.o. Podljubelj</t>
  </si>
  <si>
    <t>710/5</t>
  </si>
  <si>
    <t>STAVBNO</t>
  </si>
  <si>
    <t>KMETIJSKO</t>
  </si>
  <si>
    <t>STANOVANJA</t>
  </si>
  <si>
    <t>POSLOVNI PROSTORI</t>
  </si>
  <si>
    <t>Na nepremičninah leži balinišče na Ravnah (del objekta in funkcionano zemljišče)</t>
  </si>
  <si>
    <t>Na nepremičnini stoji objekt v lasti Avto-moto društva Tržič. Menjava za parc. št. 719/20 k.o. Podljubelj</t>
  </si>
  <si>
    <t>Po nepremičninah poteka kategorizirana občinska cesta JP 928 941 (cesta mimo gasilskega doma)</t>
  </si>
  <si>
    <t>454/2</t>
  </si>
  <si>
    <t>Na nepremičnininah se nahaja deponija. Nepremičnine so v zemljiško-knjižni lasti podjetja Komunala Tržič d.o.o. Ker je občina dolžna graditi gospodarsko javno infrastrukturo (deponija) ter zaradi mešanega lastištva nepremičnin na deponiji  (6 nepremičnin je v lasti OT), se s prenosom navedenih nepremičnin na OT uredi enotno lastništvo nepremičnin na deponiji.</t>
  </si>
  <si>
    <t>455/2</t>
  </si>
  <si>
    <t>457/2</t>
  </si>
  <si>
    <t>458/2</t>
  </si>
  <si>
    <t>459/2</t>
  </si>
  <si>
    <t>460/2</t>
  </si>
  <si>
    <t>461/2</t>
  </si>
  <si>
    <t>583/2</t>
  </si>
  <si>
    <t>456/2</t>
  </si>
  <si>
    <t>Na nepremičnini leži deponija. Potrebno je urediti ZK stanje z dejanskim.</t>
  </si>
  <si>
    <t>234/8</t>
  </si>
  <si>
    <t>87/2</t>
  </si>
  <si>
    <t>87/3</t>
  </si>
  <si>
    <t>stavbno - P</t>
  </si>
  <si>
    <t>202/4</t>
  </si>
  <si>
    <t>566/6</t>
  </si>
  <si>
    <t>2148 - Senično</t>
  </si>
  <si>
    <t>55/5</t>
  </si>
  <si>
    <t>146/2</t>
  </si>
  <si>
    <t>161/4</t>
  </si>
  <si>
    <t>stavbno - R+P</t>
  </si>
  <si>
    <t>161/5</t>
  </si>
  <si>
    <t>161/20</t>
  </si>
  <si>
    <t>1034/5</t>
  </si>
  <si>
    <t>853/5</t>
  </si>
  <si>
    <t>343/9</t>
  </si>
  <si>
    <t>683/2</t>
  </si>
  <si>
    <t>stavbno - z</t>
  </si>
  <si>
    <t>226/1</t>
  </si>
  <si>
    <t>368/2</t>
  </si>
  <si>
    <t>368/3</t>
  </si>
  <si>
    <t>gozd *ZS</t>
  </si>
  <si>
    <t>stavbno *ZS</t>
  </si>
  <si>
    <t>366/2</t>
  </si>
  <si>
    <t>415/25</t>
  </si>
  <si>
    <t>415/28</t>
  </si>
  <si>
    <t>865/7</t>
  </si>
  <si>
    <t>75/8</t>
  </si>
  <si>
    <t>981/83</t>
  </si>
  <si>
    <t>stavbno (1037), kmetijsko (996)</t>
  </si>
  <si>
    <t>865/13</t>
  </si>
  <si>
    <t>690/13</t>
  </si>
  <si>
    <t>690/8</t>
  </si>
  <si>
    <t>784/3</t>
  </si>
  <si>
    <t>281/52</t>
  </si>
  <si>
    <t>281/1</t>
  </si>
  <si>
    <t>281/37</t>
  </si>
  <si>
    <t>281/38</t>
  </si>
  <si>
    <t>281/56</t>
  </si>
  <si>
    <t>kmetijsko, stavbno - C</t>
  </si>
  <si>
    <t>del 281/55</t>
  </si>
  <si>
    <t>DEJANSKA RABA</t>
  </si>
  <si>
    <t>kmetijsko zemljišče, pozidano zemljišče</t>
  </si>
  <si>
    <t>kmetijsko zemljišče</t>
  </si>
  <si>
    <t>pozidano zemljišče</t>
  </si>
  <si>
    <t>Brezplačen prenos</t>
  </si>
  <si>
    <t>Po nepremičnini poteka nekategorizirana cesta</t>
  </si>
  <si>
    <t>gozdno zemljišče, pozidano zemljišče</t>
  </si>
  <si>
    <t>Kupnina je bila poravnana že z odškodnino za služnost</t>
  </si>
  <si>
    <t>gozdno zemljišče</t>
  </si>
  <si>
    <t>Na območju nepremičnin je načrtovana izgradnja severnega priključka.</t>
  </si>
  <si>
    <t>kmetijsko zemljišče, gozdno zemljišče, pozidano zemljišče</t>
  </si>
  <si>
    <t>Nepremičnine predstavljajo zemljišča ob kompleksu Gorenjska plaža. Nepremičnini parc. št. 146/2 in 161/4 sta že v solasti Občine Tržič</t>
  </si>
  <si>
    <t>Nepremičnine v naravi predstavljajo kategorizirano občinsko cesto LC 428 141</t>
  </si>
  <si>
    <t>Menjava za parc. št. 690/8 in del 690/4 k.o. Bistrica</t>
  </si>
  <si>
    <t>Menjava za gozdna zemljišča parc. št. 784/3 k.o. Leše in 458/12 k.o. Tržič</t>
  </si>
  <si>
    <t>458/12</t>
  </si>
  <si>
    <t>Po nepremičninah poteka kategorizirana občinska cesta LC 428 151 Leše - Vadiče - Brezje pri Tržiču</t>
  </si>
  <si>
    <t>Menjava za parc. št. 865/7 k.o. Leše</t>
  </si>
  <si>
    <t>Po nepremičnini poteka kategorizirana občinska cesta JP 928 487</t>
  </si>
  <si>
    <t>Menjava za parc. št. 860/8 k.o. Leše</t>
  </si>
  <si>
    <t>Ocenjena vrednost = 21,10 EUR/m2 za stavbno in 10,05 EUR/m2 za kmetijsko zemljišče, pri čemer so lastniki zemljišč že dobili plačana nadomestila za služnost v različnih zneskih, ki se vštejejo v kupnino, kar je upoštevano (odšteto) pri orientacijski vrednosti.</t>
  </si>
  <si>
    <t>Po nepremičnini poteka pločnik ob kategorizirani občinski cesti LC 428 131 (pločnik Kovor - Loka)</t>
  </si>
  <si>
    <t>Nepremičnine se pridobivajo za potrebe gradnje novega nogometnega igrišča v Križah</t>
  </si>
  <si>
    <t>Po nepremičnini poteka kategorizirana občinska cesta LC 428 161 Senično - Sp. Vetrno</t>
  </si>
  <si>
    <t>Po nepremičninah poteka kategorizirana občinska cesta JP 928 373 Retnje - Breg - Žiganja vas</t>
  </si>
  <si>
    <t>Po nepremičnini poteka kategorizirana občinska cesta LC 428 101 Križe - Sebenje - Žiganja vas</t>
  </si>
  <si>
    <t>Po nepremičninah poteka kategorizirana občinska cesta JP 928 331 Žiganja vas</t>
  </si>
  <si>
    <t>Nepremičnini v naravi predstavljata nogometno igrišče v Sebenjah</t>
  </si>
  <si>
    <t>Po nepremičninah poteka kategorizirana občinska cesta LC 428 131 Zvirče - Kovor - Bistrica</t>
  </si>
  <si>
    <t>857/7</t>
  </si>
  <si>
    <t>857/9</t>
  </si>
  <si>
    <t>kmetijsko zemljišče, gozdno zemljišče</t>
  </si>
  <si>
    <t>Nepremičnini ne služita javnemu interesu. Nepremičnini se menjata za parc. št. 402/46, 402/47, 402/49, 155/35, 155/36 k.o. Lom pod Storžičem.</t>
  </si>
  <si>
    <t>del 1034/4</t>
  </si>
  <si>
    <t>sodna poravnava</t>
  </si>
  <si>
    <t>N.P. - po ZKZ</t>
  </si>
  <si>
    <t>gozdno zemljišče, vodno zemljišče</t>
  </si>
  <si>
    <t>Menjava za parc. št. 146/2, 161/4, 161/5, 161/20 k.o. Bistrica (Gorenjska plaža)</t>
  </si>
  <si>
    <t>Nepremičnini ne služita javnemu interesu. Menjava za parc. št. 690/5 in 690/7 k.o. Bistrica</t>
  </si>
  <si>
    <t>Nepremičnina predstavlja travnik ob cesti in ne služi javnemu interesu. Menjava za parc. št. 87/2 in 87/3 k.o. Leše</t>
  </si>
  <si>
    <t>241/23</t>
  </si>
  <si>
    <t>Nepremičnina ne služi javnemu interesu. Nepremičnina predstavlja del stanovanjskega objekta in funkcionalno zemljišče k temu objektu.</t>
  </si>
  <si>
    <t>S</t>
  </si>
  <si>
    <t>K</t>
  </si>
  <si>
    <t>F</t>
  </si>
  <si>
    <t>Nepremičnina predstavlja funkcionalno zemljišče (v izmeri 550 m2)</t>
  </si>
  <si>
    <t>del 297/3</t>
  </si>
  <si>
    <t>Ocenjena vrednost vseh nepremičnin je 384.729,90 EUR, nakup pa se izvede v treh fazah, in sicer se vsako leto odkupijo nepremičnine v 1/3 vrednosti, to je 128.243,30 EUR</t>
  </si>
  <si>
    <t>159/1</t>
  </si>
  <si>
    <t>159/5</t>
  </si>
  <si>
    <t>158/2</t>
  </si>
  <si>
    <t>158/3</t>
  </si>
  <si>
    <t>866/2</t>
  </si>
  <si>
    <t>Menjava za parc. št. 197/4, 159/1, 159/5, 158/2, 158/3, 33/5, 33/8 k.o. Leše, po katerih poteka občinska cesta</t>
  </si>
  <si>
    <t>Menjava za parc. št. 866/2 k.o. Leše</t>
  </si>
  <si>
    <t>del 628/6 (628/9)</t>
  </si>
  <si>
    <t>del 847/4 (847/6)</t>
  </si>
  <si>
    <t>TABELA 2:  NAČRT PRIDOBIVANJA NEPREMIČNEGA PREMOŽENJA OBČINE TRŽIČ ZA LETO 2016</t>
  </si>
  <si>
    <t>415/13 (delež 5/8)</t>
  </si>
  <si>
    <t>p</t>
  </si>
  <si>
    <t>246/17</t>
  </si>
  <si>
    <t>245/11</t>
  </si>
  <si>
    <t>Po nepremičninah potekata kategorizirani občinski cesti LZ 428 181 in JP 928 885 (cesti v naselju Loka)</t>
  </si>
  <si>
    <t>865/6</t>
  </si>
  <si>
    <t>Nepremičnina ne služi javnemu interesu. Nepremičnina predstavlja parkirišče prozvodnega objekta.</t>
  </si>
  <si>
    <t>495/16</t>
  </si>
  <si>
    <t>gozd,stavbno</t>
  </si>
  <si>
    <t>Plačano je bilo že 5.361,23 EUR za 551 m2</t>
  </si>
  <si>
    <t>889/1</t>
  </si>
  <si>
    <t>998/4</t>
  </si>
  <si>
    <t>998/3</t>
  </si>
  <si>
    <t>894/2</t>
  </si>
  <si>
    <t>892/8</t>
  </si>
  <si>
    <t>892/9</t>
  </si>
  <si>
    <t>892/10</t>
  </si>
  <si>
    <t>892/11</t>
  </si>
  <si>
    <t>892/12</t>
  </si>
  <si>
    <t>890/2</t>
  </si>
  <si>
    <t>890/3</t>
  </si>
  <si>
    <t>890/4</t>
  </si>
  <si>
    <t>955/27</t>
  </si>
  <si>
    <t>965/3</t>
  </si>
  <si>
    <t>236/44</t>
  </si>
  <si>
    <t>460/29</t>
  </si>
  <si>
    <t>OCENA REALIZACIJE V 2016</t>
  </si>
  <si>
    <t>P</t>
  </si>
  <si>
    <t>del 28/3</t>
  </si>
  <si>
    <t>del 110/123</t>
  </si>
  <si>
    <t>del 460/28</t>
  </si>
  <si>
    <t>789/2</t>
  </si>
  <si>
    <t>799/2</t>
  </si>
  <si>
    <t>793/6</t>
  </si>
  <si>
    <t>799/3</t>
  </si>
  <si>
    <t>799/4</t>
  </si>
  <si>
    <t>843/2</t>
  </si>
  <si>
    <t>844/2</t>
  </si>
  <si>
    <t>843/5</t>
  </si>
  <si>
    <t>572/12</t>
  </si>
  <si>
    <t>Že plačano s služnostno pogodbo.</t>
  </si>
  <si>
    <t>S služnostno pogodbo plačano 50 m2, plača se razlika 3 m2</t>
  </si>
  <si>
    <t>92/11</t>
  </si>
  <si>
    <t>93/2</t>
  </si>
  <si>
    <t>102/1</t>
  </si>
  <si>
    <t>348/2</t>
  </si>
  <si>
    <t>349/4</t>
  </si>
  <si>
    <t>628/10</t>
  </si>
  <si>
    <t>628/9</t>
  </si>
  <si>
    <t>244/18</t>
  </si>
  <si>
    <t>243/29</t>
  </si>
  <si>
    <t>981/96</t>
  </si>
  <si>
    <t>981/95</t>
  </si>
  <si>
    <t>Funkcionalno zemljišče k stavbi na naslovu Grahovše 4. Menjava za cesto - parc. št. 981/51 k.o. Lom pod Storžičem.</t>
  </si>
  <si>
    <t>981/32</t>
  </si>
  <si>
    <t>236/46</t>
  </si>
  <si>
    <t>309/6</t>
  </si>
  <si>
    <t>310/3</t>
  </si>
  <si>
    <t>311/13</t>
  </si>
  <si>
    <t>311/7</t>
  </si>
  <si>
    <t>308/3</t>
  </si>
  <si>
    <t>del 865</t>
  </si>
  <si>
    <t>Za jezom 12</t>
  </si>
  <si>
    <t>536/8</t>
  </si>
  <si>
    <t>537/42</t>
  </si>
  <si>
    <t>993/17</t>
  </si>
  <si>
    <t>993/19</t>
  </si>
  <si>
    <t>Ravne 24</t>
  </si>
  <si>
    <t>362/1</t>
  </si>
  <si>
    <t>362/2</t>
  </si>
  <si>
    <t>750/7</t>
  </si>
  <si>
    <t>Menjava za parc. št. 860/13 k.o. Leše</t>
  </si>
  <si>
    <t>860/13</t>
  </si>
  <si>
    <t>449/8 (delež 1/36)</t>
  </si>
  <si>
    <t>222/2</t>
  </si>
  <si>
    <t>222/1</t>
  </si>
  <si>
    <t>222/3</t>
  </si>
  <si>
    <t>460/22</t>
  </si>
  <si>
    <t>Menjava za parc. št. 460/26 in 659/5 k.o. Tržič</t>
  </si>
  <si>
    <t>460/26</t>
  </si>
  <si>
    <t>659/5</t>
  </si>
  <si>
    <t>460/25</t>
  </si>
  <si>
    <t>659/4</t>
  </si>
  <si>
    <t>871/5</t>
  </si>
  <si>
    <t>850/10</t>
  </si>
  <si>
    <t>850/12</t>
  </si>
  <si>
    <t>850/14</t>
  </si>
  <si>
    <t>850/15</t>
  </si>
  <si>
    <t>494/6</t>
  </si>
  <si>
    <t>32/8</t>
  </si>
  <si>
    <t>Po služnostni pogodbi je bilo plačano že 8 m2, doplača se razlika za 10 m2</t>
  </si>
  <si>
    <t>43/4</t>
  </si>
  <si>
    <t>Menjava za parc. št. 15/7 k.o. Kovor</t>
  </si>
  <si>
    <t>Deteljica 9</t>
  </si>
  <si>
    <t>239/24</t>
  </si>
  <si>
    <t>REALNO?</t>
  </si>
  <si>
    <t>R</t>
  </si>
  <si>
    <t>37/3</t>
  </si>
  <si>
    <t>861/12
(del 861/10)</t>
  </si>
  <si>
    <t>861/13
(del 861/9 in 861/10)</t>
  </si>
  <si>
    <t>602/13</t>
  </si>
  <si>
    <t>604/1</t>
  </si>
  <si>
    <t>604/2</t>
  </si>
  <si>
    <t>604/3</t>
  </si>
  <si>
    <t>599/11</t>
  </si>
  <si>
    <t>599/13</t>
  </si>
  <si>
    <t>602/3</t>
  </si>
  <si>
    <t>602/11</t>
  </si>
  <si>
    <t>OCENA REALIZACIJE</t>
  </si>
  <si>
    <t>Iz postavke 30609 - sredstva za pospeševanje gospodarstva v občini Tržič</t>
  </si>
  <si>
    <t>30609 - sredstva za pospeševanje gosp.</t>
  </si>
  <si>
    <t>871/6</t>
  </si>
  <si>
    <t>Po nepremičnini poteka kategorizirana občinska cesta JP 928 042</t>
  </si>
  <si>
    <t>Po nepremičninah poteka občinska cesta JP 928 061</t>
  </si>
  <si>
    <t>Nepremičnina predstavlja del parkirišča, katerega lastnik je že Občina Tržič</t>
  </si>
  <si>
    <t>Menjava za parc. št. 981/95 in 981/96 k.o. Lom pod Storžičem</t>
  </si>
  <si>
    <t>Po nepremičninah poteka kategorizirana občinska cesta LC 428 031 in JP 928 091</t>
  </si>
  <si>
    <t>Po nepremičnini poteka kategorizirana občinska cesta JP 928 091</t>
  </si>
  <si>
    <t>Po nepremičnini poteka kategorizirana občinska cesta LC 428 021</t>
  </si>
  <si>
    <t>Po nepremičninah poteka kategorizirana občinska cesta JP 928 091</t>
  </si>
  <si>
    <t>Na nepremičnini se nahaja varovana kulturna dediščina - ostanki Globočnikove elektrarne</t>
  </si>
  <si>
    <t>Po nepremičnini poteka kategorizirana občinska cesta JP 928 083</t>
  </si>
  <si>
    <t>Nepremičnine predstavljajo del zemljišč v kompleksu BPT. Parc. št. 602/3 predstavlja parkirišče, parc. št. 602/11 pa kategorizirano občinsko cesto JP 928 752</t>
  </si>
  <si>
    <t>Na nepremičnini se nahajajo ostanki gradu Altgutenberg</t>
  </si>
  <si>
    <t>Po nepremičnini poteka kategorizirana občinska cesta JP 928 493</t>
  </si>
  <si>
    <t>Po nepremičninah poteka kategorizirana občinska cesta JP 928 873.</t>
  </si>
  <si>
    <t>Po nepremičnini poteka kategorizirana občinska cesta JP 928 872.</t>
  </si>
  <si>
    <t>Po nepremičnini poteka kategorizirana občinska cesta JP 928 392.</t>
  </si>
  <si>
    <t>Po nepremičnini poteka nekategorizirana cesta.</t>
  </si>
  <si>
    <t>Po nepremičnini poteka kategorizirana občinska cesta LZ 428 181.</t>
  </si>
  <si>
    <t>Po nepremičnini poteka pločnik ob kategorizirani občinski cesti LC 428 051.</t>
  </si>
  <si>
    <t>Po nepremičnini poteka kategorizirana občinska cesta LC 428 051.</t>
  </si>
  <si>
    <t>Po nepremičninah poteka kategorizirana občinska cesta JP 928 842.</t>
  </si>
  <si>
    <t>Po nepremičninah poteka kategorizirana občinska cesta JP 928 272.</t>
  </si>
  <si>
    <t>Po nepremičnini poteka pločnik ob kategorizirani državni cesti R2 410/1134</t>
  </si>
  <si>
    <t>Po nepremičninah poteka pločnik ob kategorizirani občinski cesti LC 428 051.</t>
  </si>
  <si>
    <t>Nepremičinini predstavljata funkcionalno zemljišče.</t>
  </si>
  <si>
    <t>nerodovitno</t>
  </si>
  <si>
    <t>Nepremičnina predstavlja del koče na Mali Polani s pripadajočim zemljščem.</t>
  </si>
  <si>
    <t>Nepremičnini predstavljata hlev in del koče na Mali Polani s pripadajočim zemljiščem.</t>
  </si>
  <si>
    <t>Na delu zemljišča bo Elektro Gorenjska zgradila nadomestno TP.</t>
  </si>
  <si>
    <t>Nepremičnini predstavljata funkcionalno zemljišče. Menjava za parc. št. 460/22 k.o. Tržič.</t>
  </si>
  <si>
    <t>Nepremičnina predstavlja pas ob stari poti, ki ga občina ne potrebuje.</t>
  </si>
  <si>
    <t>Nepremičnina predstavlja funkcionalno zemljišče. Menjava za parc. št. 750/7 k.o. Leše.</t>
  </si>
  <si>
    <t>Nepremičnina predstavlja gozdno zemljišče, ki ga občina ne potrebuje.</t>
  </si>
  <si>
    <t>Nepremičnini ne služita javnemu interesu. Nepremičnini predstavljata funkcionalno zemljišče.</t>
  </si>
  <si>
    <t>stabno</t>
  </si>
  <si>
    <t>Nepremičnina ne služi javnemu interesu. Nepremičnina predstavlja funkcionalno zemljišče.Menjava za parc. št. 43/4 k.o. Kovor.</t>
  </si>
  <si>
    <t>Nepremičnina predstavlja staro opuščeno pot, ki je občina ne potrebuje več.</t>
  </si>
  <si>
    <t>SKUPAJ 1+2</t>
  </si>
  <si>
    <t>Stanovanje je nezasedeno. Občina stanovanja ne potrebuje za opravljanje svojih nalog.</t>
  </si>
  <si>
    <t>413/4 k.o. Tržič</t>
  </si>
  <si>
    <t>396/2 k.o. Tržič</t>
  </si>
  <si>
    <t>235/5 k.o. Bistrica</t>
  </si>
  <si>
    <t>53/2</t>
  </si>
  <si>
    <t>66/4</t>
  </si>
  <si>
    <t>Nepremičnini predstavljata profano stavbno dediščino - rudnik cinabarita</t>
  </si>
  <si>
    <t>1-sobno stanovanje</t>
  </si>
  <si>
    <t>Stanovanje je dotrajano in potrebno temeljite obnove. Stanovanje je nezasedeno. Občina stanovanja ne potrebuje za opravljanje svojih nalog.</t>
  </si>
  <si>
    <t>Ni et. l. - stanovanje št. 2</t>
  </si>
  <si>
    <t>Ni et. l. - stanovanje št. 1</t>
  </si>
  <si>
    <t>2144-107-19</t>
  </si>
  <si>
    <t>732/48</t>
  </si>
  <si>
    <t>36/3</t>
  </si>
  <si>
    <t>38/3</t>
  </si>
  <si>
    <t>1000/5</t>
  </si>
  <si>
    <t>Zemljišča predstavljajo pripadajoče zemljišče - parkirišče pred stavbo Podljubelj 287A. Občina Tržič zemljišča ne potrebuje.</t>
  </si>
  <si>
    <t>857/19</t>
  </si>
  <si>
    <t>857/25</t>
  </si>
  <si>
    <t>857/32</t>
  </si>
  <si>
    <t>857/16</t>
  </si>
  <si>
    <t>Zemljišča predstavljajo dele bivše ceste oz. poti, za katere se je po geodetski odmeri izkazalo, da po teh delih zemljišč ne potekajo. Menjava za parc. št. 62/2, 62/4, 61/2, 60/2, 109/2, 62/6, 61/3, 59/2 k.o. Senično.</t>
  </si>
  <si>
    <t>62/2</t>
  </si>
  <si>
    <t>61/2</t>
  </si>
  <si>
    <t>60/2</t>
  </si>
  <si>
    <t>109/2</t>
  </si>
  <si>
    <t>62/6</t>
  </si>
  <si>
    <t>61/3</t>
  </si>
  <si>
    <t>59/2</t>
  </si>
  <si>
    <t>Po nepremičninah poteka kategorizirana občinska cesta LC 428 161 Senično - Sp. Vetrno</t>
  </si>
  <si>
    <t>Menjava za parc. št. 857/19, 857/25, 857/32, 857/16 k.o. Senično</t>
  </si>
  <si>
    <t>stavbno - ZK</t>
  </si>
  <si>
    <t>Nepremičnini predstavljajata mrliške vežice skupaj z zemljiščem pred stavbo.</t>
  </si>
  <si>
    <t>60229 - urejanje pokop. in pokop. dej.</t>
  </si>
  <si>
    <t>236/43</t>
  </si>
  <si>
    <t xml:space="preserve">Po nepremičnini poteka kategorizirana občinska cesta z oznako LC 428 141 Brezje-Hudo-Kovor-Križe </t>
  </si>
  <si>
    <t>450/6</t>
  </si>
  <si>
    <t>Iz postavke 60229 - urejanje pokopališč in pokopališka dejavnost</t>
  </si>
  <si>
    <t>591/18</t>
  </si>
  <si>
    <t>TABELA 1:  NAČRT RAZPOLAGANJA Z NEPREMIČNIM PREMOŽENJEM OBČINE TRŽIČ ZA LETO 2016 - 1. dopolnitev (čistopis)</t>
  </si>
  <si>
    <t>Nepremičnina predstavlja stavbo št. 224 k.o. Tržič. Menjava za parc. št. 6/1 in 5/4 k.o. 2143 - Tržič.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</si>
</sst>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S_I_T"/>
    <numFmt numFmtId="165" formatCode="#,##0.00\ _€"/>
  </numFmts>
  <fonts count="9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2">
    <xf numFmtId="0" fontId="0" fillId="0" borderId="0" xfId="0"/>
    <xf numFmtId="165" fontId="2" fillId="0" borderId="0" xfId="0" applyNumberFormat="1" applyFont="1" applyFill="1" applyBorder="1" applyAlignment="1">
      <alignment horizontal="justify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horizontal="right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indent="2"/>
    </xf>
    <xf numFmtId="0" fontId="3" fillId="0" borderId="0" xfId="0" applyFont="1" applyAlignment="1">
      <alignment horizontal="justify"/>
    </xf>
    <xf numFmtId="0" fontId="3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/>
    <xf numFmtId="0" fontId="0" fillId="0" borderId="0" xfId="0" applyFont="1"/>
    <xf numFmtId="0" fontId="0" fillId="0" borderId="0" xfId="0" applyFont="1" applyFill="1" applyBorder="1" applyAlignment="1">
      <alignment horizontal="right" wrapText="1" inden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 indent="2"/>
    </xf>
    <xf numFmtId="0" fontId="0" fillId="0" borderId="0" xfId="0" applyFont="1" applyFill="1" applyBorder="1" applyAlignment="1">
      <alignment horizontal="justify" wrapText="1"/>
    </xf>
    <xf numFmtId="0" fontId="0" fillId="0" borderId="0" xfId="0" applyFont="1" applyFill="1"/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justify"/>
    </xf>
    <xf numFmtId="0" fontId="5" fillId="0" borderId="0" xfId="0" applyFont="1" applyFill="1" applyAlignment="1">
      <alignment horizontal="justify"/>
    </xf>
    <xf numFmtId="4" fontId="0" fillId="0" borderId="0" xfId="0" applyNumberFormat="1" applyFont="1" applyFill="1" applyBorder="1" applyAlignment="1">
      <alignment horizontal="justify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/>
    <xf numFmtId="0" fontId="2" fillId="0" borderId="0" xfId="0" applyFont="1" applyFill="1" applyBorder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 indent="2"/>
    </xf>
    <xf numFmtId="0" fontId="3" fillId="0" borderId="0" xfId="0" applyFont="1" applyFill="1" applyBorder="1" applyAlignment="1">
      <alignment horizontal="justify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 indent="1"/>
    </xf>
    <xf numFmtId="165" fontId="3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2"/>
    </xf>
    <xf numFmtId="0" fontId="3" fillId="0" borderId="0" xfId="0" applyFont="1" applyFill="1" applyAlignment="1">
      <alignment horizontal="right" indent="1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right" indent="2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right" indent="2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3" fontId="3" fillId="0" borderId="0" xfId="0" applyNumberFormat="1" applyFont="1" applyFill="1" applyBorder="1"/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/>
    <xf numFmtId="3" fontId="3" fillId="0" borderId="0" xfId="0" applyNumberFormat="1" applyFont="1" applyFill="1"/>
    <xf numFmtId="3" fontId="3" fillId="0" borderId="9" xfId="0" applyNumberFormat="1" applyFont="1" applyFill="1" applyBorder="1"/>
    <xf numFmtId="3" fontId="3" fillId="0" borderId="0" xfId="0" applyNumberFormat="1" applyFont="1"/>
    <xf numFmtId="0" fontId="0" fillId="0" borderId="0" xfId="0" applyNumberFormat="1" applyAlignment="1">
      <alignment horizontal="left"/>
    </xf>
    <xf numFmtId="0" fontId="0" fillId="0" borderId="0" xfId="0" applyFont="1" applyFill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indent="1"/>
    </xf>
    <xf numFmtId="0" fontId="0" fillId="0" borderId="0" xfId="0" applyFill="1" applyAlignment="1">
      <alignment horizontal="right" indent="1"/>
    </xf>
    <xf numFmtId="4" fontId="2" fillId="0" borderId="17" xfId="0" applyNumberFormat="1" applyFont="1" applyFill="1" applyBorder="1" applyAlignment="1">
      <alignment horizontal="right" indent="2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2" fontId="2" fillId="0" borderId="15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 indent="2"/>
    </xf>
    <xf numFmtId="0" fontId="1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top" wrapText="1"/>
    </xf>
    <xf numFmtId="165" fontId="0" fillId="0" borderId="0" xfId="0" applyNumberFormat="1" applyFon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0" fillId="3" borderId="16" xfId="0" applyFont="1" applyFill="1" applyBorder="1" applyAlignment="1">
      <alignment horizontal="center" wrapText="1"/>
    </xf>
    <xf numFmtId="0" fontId="0" fillId="3" borderId="16" xfId="0" applyFont="1" applyFill="1" applyBorder="1" applyAlignment="1">
      <alignment wrapText="1"/>
    </xf>
    <xf numFmtId="2" fontId="0" fillId="3" borderId="16" xfId="0" applyNumberFormat="1" applyFont="1" applyFill="1" applyBorder="1" applyAlignment="1">
      <alignment horizontal="right" wrapText="1"/>
    </xf>
    <xf numFmtId="0" fontId="0" fillId="3" borderId="16" xfId="0" applyNumberFormat="1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wrapText="1"/>
    </xf>
    <xf numFmtId="2" fontId="2" fillId="3" borderId="29" xfId="0" applyNumberFormat="1" applyFont="1" applyFill="1" applyBorder="1" applyAlignment="1">
      <alignment horizontal="right" wrapText="1"/>
    </xf>
    <xf numFmtId="0" fontId="2" fillId="3" borderId="1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right"/>
    </xf>
    <xf numFmtId="164" fontId="2" fillId="3" borderId="3" xfId="0" applyNumberFormat="1" applyFont="1" applyFill="1" applyBorder="1" applyAlignment="1">
      <alignment horizontal="center"/>
    </xf>
    <xf numFmtId="0" fontId="2" fillId="4" borderId="29" xfId="0" applyFont="1" applyFill="1" applyBorder="1" applyAlignment="1">
      <alignment horizontal="left" vertical="justify" wrapText="1"/>
    </xf>
    <xf numFmtId="0" fontId="0" fillId="4" borderId="33" xfId="0" applyFont="1" applyFill="1" applyBorder="1" applyAlignment="1">
      <alignment horizontal="center" wrapText="1"/>
    </xf>
    <xf numFmtId="0" fontId="0" fillId="4" borderId="36" xfId="0" applyFill="1" applyBorder="1" applyAlignment="1">
      <alignment horizontal="center" wrapText="1"/>
    </xf>
    <xf numFmtId="1" fontId="0" fillId="4" borderId="36" xfId="0" applyNumberFormat="1" applyFont="1" applyFill="1" applyBorder="1" applyAlignment="1">
      <alignment horizontal="center" wrapText="1"/>
    </xf>
    <xf numFmtId="0" fontId="0" fillId="4" borderId="36" xfId="0" applyFont="1" applyFill="1" applyBorder="1" applyAlignment="1">
      <alignment horizontal="center" wrapText="1"/>
    </xf>
    <xf numFmtId="2" fontId="0" fillId="4" borderId="36" xfId="0" applyNumberFormat="1" applyFont="1" applyFill="1" applyBorder="1" applyAlignment="1">
      <alignment horizontal="right" indent="1"/>
    </xf>
    <xf numFmtId="165" fontId="0" fillId="4" borderId="36" xfId="0" applyNumberFormat="1" applyFont="1" applyFill="1" applyBorder="1" applyAlignment="1">
      <alignment horizontal="right"/>
    </xf>
    <xf numFmtId="0" fontId="0" fillId="4" borderId="36" xfId="0" applyNumberFormat="1" applyFont="1" applyFill="1" applyBorder="1" applyAlignment="1">
      <alignment horizontal="left"/>
    </xf>
    <xf numFmtId="0" fontId="0" fillId="4" borderId="8" xfId="0" applyFont="1" applyFill="1" applyBorder="1" applyAlignment="1">
      <alignment horizontal="left" wrapText="1"/>
    </xf>
    <xf numFmtId="0" fontId="2" fillId="4" borderId="31" xfId="0" applyFont="1" applyFill="1" applyBorder="1" applyAlignment="1">
      <alignment horizontal="center" vertical="justify" wrapText="1"/>
    </xf>
    <xf numFmtId="0" fontId="0" fillId="4" borderId="34" xfId="0" applyFont="1" applyFill="1" applyBorder="1" applyAlignment="1">
      <alignment horizontal="center" wrapText="1"/>
    </xf>
    <xf numFmtId="0" fontId="0" fillId="4" borderId="20" xfId="0" applyFill="1" applyBorder="1" applyAlignment="1">
      <alignment horizontal="center" wrapText="1"/>
    </xf>
    <xf numFmtId="1" fontId="0" fillId="4" borderId="20" xfId="0" applyNumberFormat="1" applyFont="1" applyFill="1" applyBorder="1" applyAlignment="1">
      <alignment horizontal="center" wrapText="1"/>
    </xf>
    <xf numFmtId="0" fontId="0" fillId="4" borderId="20" xfId="0" applyFont="1" applyFill="1" applyBorder="1" applyAlignment="1">
      <alignment horizontal="center" wrapText="1"/>
    </xf>
    <xf numFmtId="2" fontId="0" fillId="4" borderId="20" xfId="0" applyNumberFormat="1" applyFont="1" applyFill="1" applyBorder="1" applyAlignment="1">
      <alignment horizontal="right" indent="1"/>
    </xf>
    <xf numFmtId="165" fontId="0" fillId="4" borderId="20" xfId="0" applyNumberFormat="1" applyFont="1" applyFill="1" applyBorder="1" applyAlignment="1">
      <alignment horizontal="right"/>
    </xf>
    <xf numFmtId="0" fontId="0" fillId="4" borderId="20" xfId="0" applyNumberFormat="1" applyFont="1" applyFill="1" applyBorder="1" applyAlignment="1">
      <alignment horizontal="left"/>
    </xf>
    <xf numFmtId="0" fontId="2" fillId="4" borderId="31" xfId="0" applyFont="1" applyFill="1" applyBorder="1" applyAlignment="1">
      <alignment horizontal="center" vertical="justify"/>
    </xf>
    <xf numFmtId="0" fontId="0" fillId="4" borderId="34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" fontId="0" fillId="4" borderId="20" xfId="0" applyNumberFormat="1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46" xfId="0" applyFont="1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1" fontId="0" fillId="4" borderId="44" xfId="0" applyNumberFormat="1" applyFont="1" applyFill="1" applyBorder="1" applyAlignment="1">
      <alignment horizontal="center"/>
    </xf>
    <xf numFmtId="0" fontId="0" fillId="4" borderId="44" xfId="0" applyFont="1" applyFill="1" applyBorder="1" applyAlignment="1">
      <alignment horizontal="center"/>
    </xf>
    <xf numFmtId="2" fontId="0" fillId="4" borderId="44" xfId="0" applyNumberFormat="1" applyFont="1" applyFill="1" applyBorder="1" applyAlignment="1">
      <alignment horizontal="right" indent="1"/>
    </xf>
    <xf numFmtId="165" fontId="0" fillId="4" borderId="44" xfId="0" applyNumberFormat="1" applyFont="1" applyFill="1" applyBorder="1" applyAlignment="1">
      <alignment horizontal="right"/>
    </xf>
    <xf numFmtId="0" fontId="0" fillId="4" borderId="44" xfId="0" applyNumberFormat="1" applyFont="1" applyFill="1" applyBorder="1" applyAlignment="1">
      <alignment horizontal="left"/>
    </xf>
    <xf numFmtId="0" fontId="2" fillId="4" borderId="31" xfId="0" applyFont="1" applyFill="1" applyBorder="1" applyAlignment="1">
      <alignment vertical="top"/>
    </xf>
    <xf numFmtId="0" fontId="2" fillId="4" borderId="31" xfId="0" applyFont="1" applyFill="1" applyBorder="1" applyAlignment="1">
      <alignment horizontal="center" vertical="top"/>
    </xf>
    <xf numFmtId="0" fontId="0" fillId="4" borderId="49" xfId="0" applyFont="1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1" fontId="0" fillId="4" borderId="37" xfId="0" applyNumberFormat="1" applyFont="1" applyFill="1" applyBorder="1" applyAlignment="1">
      <alignment horizontal="center"/>
    </xf>
    <xf numFmtId="0" fontId="0" fillId="4" borderId="37" xfId="0" applyFont="1" applyFill="1" applyBorder="1" applyAlignment="1">
      <alignment horizontal="center"/>
    </xf>
    <xf numFmtId="2" fontId="0" fillId="4" borderId="37" xfId="0" applyNumberFormat="1" applyFont="1" applyFill="1" applyBorder="1" applyAlignment="1">
      <alignment horizontal="right" indent="1"/>
    </xf>
    <xf numFmtId="165" fontId="0" fillId="4" borderId="37" xfId="0" applyNumberFormat="1" applyFont="1" applyFill="1" applyBorder="1" applyAlignment="1">
      <alignment horizontal="right"/>
    </xf>
    <xf numFmtId="0" fontId="0" fillId="4" borderId="37" xfId="0" applyNumberFormat="1" applyFont="1" applyFill="1" applyBorder="1" applyAlignment="1">
      <alignment horizontal="left"/>
    </xf>
    <xf numFmtId="0" fontId="0" fillId="4" borderId="39" xfId="0" applyFont="1" applyFill="1" applyBorder="1" applyAlignment="1">
      <alignment horizontal="left"/>
    </xf>
    <xf numFmtId="0" fontId="0" fillId="4" borderId="39" xfId="0" applyFill="1" applyBorder="1" applyAlignment="1">
      <alignment vertical="center" wrapText="1"/>
    </xf>
    <xf numFmtId="0" fontId="0" fillId="4" borderId="31" xfId="0" applyFont="1" applyFill="1" applyBorder="1" applyAlignment="1">
      <alignment horizontal="center" vertical="top"/>
    </xf>
    <xf numFmtId="0" fontId="0" fillId="4" borderId="37" xfId="0" applyFill="1" applyBorder="1" applyAlignment="1">
      <alignment horizontal="center" wrapText="1"/>
    </xf>
    <xf numFmtId="0" fontId="0" fillId="4" borderId="39" xfId="0" applyFont="1" applyFill="1" applyBorder="1" applyAlignment="1">
      <alignment horizontal="left" vertical="center" wrapText="1"/>
    </xf>
    <xf numFmtId="0" fontId="0" fillId="4" borderId="44" xfId="0" applyFill="1" applyBorder="1" applyAlignment="1">
      <alignment horizontal="center" wrapText="1"/>
    </xf>
    <xf numFmtId="0" fontId="0" fillId="4" borderId="39" xfId="0" applyFont="1" applyFill="1" applyBorder="1" applyAlignment="1">
      <alignment horizontal="center" wrapText="1"/>
    </xf>
    <xf numFmtId="0" fontId="2" fillId="4" borderId="30" xfId="0" applyFont="1" applyFill="1" applyBorder="1" applyAlignment="1">
      <alignment horizontal="center" vertical="top"/>
    </xf>
    <xf numFmtId="0" fontId="0" fillId="4" borderId="35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wrapText="1"/>
    </xf>
    <xf numFmtId="1" fontId="0" fillId="4" borderId="23" xfId="0" applyNumberFormat="1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2" fontId="0" fillId="4" borderId="23" xfId="0" applyNumberFormat="1" applyFont="1" applyFill="1" applyBorder="1" applyAlignment="1">
      <alignment horizontal="right" indent="1"/>
    </xf>
    <xf numFmtId="165" fontId="0" fillId="4" borderId="23" xfId="0" applyNumberFormat="1" applyFont="1" applyFill="1" applyBorder="1" applyAlignment="1">
      <alignment horizontal="right"/>
    </xf>
    <xf numFmtId="0" fontId="0" fillId="4" borderId="23" xfId="0" applyNumberFormat="1" applyFont="1" applyFill="1" applyBorder="1" applyAlignment="1">
      <alignment horizontal="left"/>
    </xf>
    <xf numFmtId="0" fontId="2" fillId="4" borderId="29" xfId="0" applyFont="1" applyFill="1" applyBorder="1" applyAlignment="1">
      <alignment horizontal="left" vertical="top" wrapText="1"/>
    </xf>
    <xf numFmtId="0" fontId="0" fillId="4" borderId="33" xfId="0" applyNumberFormat="1" applyFon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4" borderId="36" xfId="0" applyNumberFormat="1" applyFont="1" applyFill="1" applyBorder="1" applyAlignment="1">
      <alignment horizontal="center"/>
    </xf>
    <xf numFmtId="164" fontId="0" fillId="4" borderId="36" xfId="0" applyNumberFormat="1" applyFont="1" applyFill="1" applyBorder="1" applyAlignment="1">
      <alignment horizontal="center"/>
    </xf>
    <xf numFmtId="0" fontId="0" fillId="4" borderId="34" xfId="0" applyNumberFormat="1" applyFont="1" applyFill="1" applyBorder="1" applyAlignment="1">
      <alignment horizontal="center"/>
    </xf>
    <xf numFmtId="164" fontId="0" fillId="4" borderId="20" xfId="0" applyNumberFormat="1" applyFont="1" applyFill="1" applyBorder="1" applyAlignment="1">
      <alignment horizontal="center"/>
    </xf>
    <xf numFmtId="0" fontId="0" fillId="4" borderId="37" xfId="0" applyNumberFormat="1" applyFill="1" applyBorder="1" applyAlignment="1">
      <alignment horizontal="left"/>
    </xf>
    <xf numFmtId="0" fontId="0" fillId="4" borderId="39" xfId="0" applyFont="1" applyFill="1" applyBorder="1" applyAlignment="1">
      <alignment horizontal="left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37" xfId="0" applyNumberFormat="1" applyFont="1" applyFill="1" applyBorder="1" applyAlignment="1">
      <alignment horizontal="left" vertical="center" shrinkToFit="1"/>
    </xf>
    <xf numFmtId="165" fontId="0" fillId="4" borderId="39" xfId="0" applyNumberFormat="1" applyFont="1" applyFill="1" applyBorder="1" applyAlignment="1">
      <alignment horizontal="center" vertical="center" wrapText="1"/>
    </xf>
    <xf numFmtId="0" fontId="0" fillId="4" borderId="20" xfId="0" applyNumberFormat="1" applyFont="1" applyFill="1" applyBorder="1" applyAlignment="1">
      <alignment horizontal="left" vertical="center" shrinkToFit="1"/>
    </xf>
    <xf numFmtId="0" fontId="0" fillId="4" borderId="44" xfId="0" applyNumberFormat="1" applyFont="1" applyFill="1" applyBorder="1" applyAlignment="1">
      <alignment horizontal="left" vertical="center" shrinkToFit="1"/>
    </xf>
    <xf numFmtId="165" fontId="0" fillId="4" borderId="37" xfId="0" applyNumberFormat="1" applyFill="1" applyBorder="1" applyAlignment="1">
      <alignment vertical="center" wrapText="1"/>
    </xf>
    <xf numFmtId="3" fontId="0" fillId="4" borderId="20" xfId="0" applyNumberFormat="1" applyFont="1" applyFill="1" applyBorder="1" applyAlignment="1">
      <alignment horizontal="center"/>
    </xf>
    <xf numFmtId="0" fontId="2" fillId="4" borderId="30" xfId="0" applyFont="1" applyFill="1" applyBorder="1" applyAlignment="1">
      <alignment vertical="top"/>
    </xf>
    <xf numFmtId="0" fontId="0" fillId="4" borderId="23" xfId="0" applyFill="1" applyBorder="1" applyAlignment="1">
      <alignment horizontal="center"/>
    </xf>
    <xf numFmtId="3" fontId="0" fillId="4" borderId="23" xfId="0" applyNumberFormat="1" applyFont="1" applyFill="1" applyBorder="1" applyAlignment="1">
      <alignment horizontal="center"/>
    </xf>
    <xf numFmtId="0" fontId="0" fillId="4" borderId="23" xfId="0" applyNumberFormat="1" applyFont="1" applyFill="1" applyBorder="1" applyAlignment="1">
      <alignment horizontal="left" vertical="center" shrinkToFit="1"/>
    </xf>
    <xf numFmtId="0" fontId="2" fillId="4" borderId="29" xfId="0" applyFont="1" applyFill="1" applyBorder="1" applyAlignment="1">
      <alignment horizontal="left" vertical="top"/>
    </xf>
    <xf numFmtId="0" fontId="0" fillId="4" borderId="51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1" fontId="0" fillId="4" borderId="24" xfId="0" applyNumberFormat="1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2" fontId="0" fillId="4" borderId="24" xfId="0" applyNumberFormat="1" applyFont="1" applyFill="1" applyBorder="1" applyAlignment="1">
      <alignment horizontal="right" indent="1"/>
    </xf>
    <xf numFmtId="165" fontId="0" fillId="4" borderId="24" xfId="0" applyNumberFormat="1" applyFont="1" applyFill="1" applyBorder="1" applyAlignment="1">
      <alignment horizontal="right"/>
    </xf>
    <xf numFmtId="0" fontId="0" fillId="4" borderId="24" xfId="0" applyNumberFormat="1" applyFont="1" applyFill="1" applyBorder="1" applyAlignment="1">
      <alignment horizontal="left" shrinkToFit="1"/>
    </xf>
    <xf numFmtId="165" fontId="0" fillId="4" borderId="38" xfId="0" applyNumberFormat="1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justify"/>
    </xf>
    <xf numFmtId="0" fontId="2" fillId="4" borderId="29" xfId="0" applyFont="1" applyFill="1" applyBorder="1" applyAlignment="1">
      <alignment vertical="justify"/>
    </xf>
    <xf numFmtId="0" fontId="0" fillId="4" borderId="24" xfId="0" applyNumberFormat="1" applyFont="1" applyFill="1" applyBorder="1" applyAlignment="1">
      <alignment horizontal="left"/>
    </xf>
    <xf numFmtId="0" fontId="0" fillId="4" borderId="38" xfId="0" applyFont="1" applyFill="1" applyBorder="1" applyAlignment="1">
      <alignment horizontal="left" wrapText="1"/>
    </xf>
    <xf numFmtId="165" fontId="0" fillId="4" borderId="20" xfId="0" applyNumberFormat="1" applyFont="1" applyFill="1" applyBorder="1" applyAlignment="1">
      <alignment horizontal="right"/>
    </xf>
    <xf numFmtId="0" fontId="0" fillId="4" borderId="20" xfId="0" applyNumberFormat="1" applyFont="1" applyFill="1" applyBorder="1" applyAlignment="1">
      <alignment horizontal="left" vertical="center"/>
    </xf>
    <xf numFmtId="0" fontId="0" fillId="4" borderId="44" xfId="0" applyNumberFormat="1" applyFont="1" applyFill="1" applyBorder="1" applyAlignment="1">
      <alignment horizontal="left" vertical="center"/>
    </xf>
    <xf numFmtId="165" fontId="2" fillId="4" borderId="31" xfId="0" applyNumberFormat="1" applyFont="1" applyFill="1" applyBorder="1" applyAlignment="1">
      <alignment horizontal="center" vertical="justify"/>
    </xf>
    <xf numFmtId="0" fontId="2" fillId="4" borderId="31" xfId="0" applyFont="1" applyFill="1" applyBorder="1"/>
    <xf numFmtId="0" fontId="0" fillId="4" borderId="44" xfId="0" applyFont="1" applyFill="1" applyBorder="1" applyAlignment="1">
      <alignment horizontal="center" wrapText="1"/>
    </xf>
    <xf numFmtId="0" fontId="0" fillId="4" borderId="23" xfId="0" applyNumberFormat="1" applyFont="1" applyFill="1" applyBorder="1" applyAlignment="1">
      <alignment horizontal="left" vertical="center"/>
    </xf>
    <xf numFmtId="0" fontId="2" fillId="4" borderId="29" xfId="0" applyFont="1" applyFill="1" applyBorder="1" applyAlignment="1">
      <alignment horizontal="left" vertical="justify"/>
    </xf>
    <xf numFmtId="0" fontId="0" fillId="4" borderId="38" xfId="0" applyFill="1" applyBorder="1" applyAlignment="1">
      <alignment horizontal="left"/>
    </xf>
    <xf numFmtId="0" fontId="0" fillId="4" borderId="37" xfId="0" applyNumberFormat="1" applyFont="1" applyFill="1" applyBorder="1" applyAlignment="1">
      <alignment horizontal="left" shrinkToFit="1"/>
    </xf>
    <xf numFmtId="0" fontId="0" fillId="4" borderId="44" xfId="0" applyNumberFormat="1" applyFont="1" applyFill="1" applyBorder="1" applyAlignment="1">
      <alignment horizontal="left" shrinkToFit="1"/>
    </xf>
    <xf numFmtId="0" fontId="0" fillId="4" borderId="20" xfId="0" applyNumberFormat="1" applyFont="1" applyFill="1" applyBorder="1" applyAlignment="1">
      <alignment horizontal="left" shrinkToFit="1"/>
    </xf>
    <xf numFmtId="0" fontId="0" fillId="4" borderId="39" xfId="0" applyFont="1" applyFill="1" applyBorder="1"/>
    <xf numFmtId="0" fontId="0" fillId="4" borderId="37" xfId="0" applyFill="1" applyBorder="1" applyAlignment="1">
      <alignment vertical="center" wrapText="1"/>
    </xf>
    <xf numFmtId="0" fontId="0" fillId="4" borderId="39" xfId="0" applyFont="1" applyFill="1" applyBorder="1" applyAlignment="1"/>
    <xf numFmtId="16" fontId="0" fillId="4" borderId="35" xfId="0" applyNumberFormat="1" applyFont="1" applyFill="1" applyBorder="1" applyAlignment="1">
      <alignment horizontal="center"/>
    </xf>
    <xf numFmtId="0" fontId="0" fillId="4" borderId="23" xfId="0" applyNumberFormat="1" applyFont="1" applyFill="1" applyBorder="1" applyAlignment="1">
      <alignment horizontal="left" shrinkToFit="1"/>
    </xf>
    <xf numFmtId="0" fontId="0" fillId="4" borderId="7" xfId="0" applyFill="1" applyBorder="1" applyAlignment="1">
      <alignment wrapText="1"/>
    </xf>
    <xf numFmtId="0" fontId="0" fillId="3" borderId="16" xfId="0" applyFont="1" applyFill="1" applyBorder="1" applyAlignment="1">
      <alignment vertical="center" wrapText="1"/>
    </xf>
    <xf numFmtId="0" fontId="0" fillId="4" borderId="37" xfId="0" applyFont="1" applyFill="1" applyBorder="1" applyAlignment="1">
      <alignment vertical="center" wrapText="1"/>
    </xf>
    <xf numFmtId="0" fontId="0" fillId="4" borderId="23" xfId="0" applyFont="1" applyFill="1" applyBorder="1" applyAlignment="1">
      <alignment vertical="center" wrapText="1"/>
    </xf>
    <xf numFmtId="165" fontId="0" fillId="4" borderId="24" xfId="0" applyNumberFormat="1" applyFont="1" applyFill="1" applyBorder="1" applyAlignment="1">
      <alignment vertical="center" wrapText="1"/>
    </xf>
    <xf numFmtId="0" fontId="0" fillId="4" borderId="24" xfId="0" applyFont="1" applyFill="1" applyBorder="1" applyAlignment="1">
      <alignment vertical="center" wrapText="1"/>
    </xf>
    <xf numFmtId="0" fontId="0" fillId="4" borderId="23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4" borderId="33" xfId="0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0" fontId="0" fillId="4" borderId="36" xfId="0" applyNumberFormat="1" applyFont="1" applyFill="1" applyBorder="1" applyAlignment="1">
      <alignment horizontal="left" shrinkToFit="1"/>
    </xf>
    <xf numFmtId="0" fontId="0" fillId="4" borderId="8" xfId="0" applyFont="1" applyFill="1" applyBorder="1"/>
    <xf numFmtId="0" fontId="0" fillId="4" borderId="9" xfId="0" applyFont="1" applyFill="1" applyBorder="1"/>
    <xf numFmtId="0" fontId="0" fillId="4" borderId="45" xfId="0" applyFont="1" applyFill="1" applyBorder="1"/>
    <xf numFmtId="0" fontId="0" fillId="4" borderId="40" xfId="0" applyNumberFormat="1" applyFont="1" applyFill="1" applyBorder="1" applyAlignment="1">
      <alignment horizontal="left"/>
    </xf>
    <xf numFmtId="0" fontId="0" fillId="4" borderId="39" xfId="0" applyFont="1" applyFill="1" applyBorder="1" applyAlignment="1">
      <alignment horizontal="center"/>
    </xf>
    <xf numFmtId="0" fontId="0" fillId="4" borderId="39" xfId="0" applyFont="1" applyFill="1" applyBorder="1" applyAlignment="1">
      <alignment horizontal="left" wrapText="1"/>
    </xf>
    <xf numFmtId="0" fontId="2" fillId="4" borderId="2" xfId="0" applyFont="1" applyFill="1" applyBorder="1"/>
    <xf numFmtId="0" fontId="2" fillId="4" borderId="30" xfId="0" applyFont="1" applyFill="1" applyBorder="1"/>
    <xf numFmtId="0" fontId="2" fillId="4" borderId="29" xfId="0" applyFont="1" applyFill="1" applyBorder="1" applyAlignment="1">
      <alignment vertical="top"/>
    </xf>
    <xf numFmtId="0" fontId="0" fillId="4" borderId="24" xfId="0" applyFill="1" applyBorder="1" applyAlignment="1">
      <alignment vertical="center" wrapText="1"/>
    </xf>
    <xf numFmtId="0" fontId="0" fillId="4" borderId="38" xfId="0" applyFont="1" applyFill="1" applyBorder="1" applyAlignment="1">
      <alignment horizontal="left"/>
    </xf>
    <xf numFmtId="16" fontId="0" fillId="4" borderId="34" xfId="0" applyNumberFormat="1" applyFont="1" applyFill="1" applyBorder="1" applyAlignment="1">
      <alignment horizontal="center"/>
    </xf>
    <xf numFmtId="0" fontId="0" fillId="4" borderId="20" xfId="0" applyFill="1" applyBorder="1" applyAlignment="1">
      <alignment vertical="center" wrapText="1"/>
    </xf>
    <xf numFmtId="0" fontId="0" fillId="4" borderId="44" xfId="0" applyFont="1" applyFill="1" applyBorder="1" applyAlignment="1">
      <alignment vertical="center" wrapText="1"/>
    </xf>
    <xf numFmtId="165" fontId="0" fillId="4" borderId="31" xfId="0" applyNumberFormat="1" applyFont="1" applyFill="1" applyBorder="1" applyAlignment="1">
      <alignment horizontal="right"/>
    </xf>
    <xf numFmtId="0" fontId="0" fillId="4" borderId="20" xfId="0" applyNumberFormat="1" applyFill="1" applyBorder="1" applyAlignment="1">
      <alignment wrapText="1"/>
    </xf>
    <xf numFmtId="165" fontId="2" fillId="4" borderId="31" xfId="0" applyNumberFormat="1" applyFont="1" applyFill="1" applyBorder="1"/>
    <xf numFmtId="0" fontId="0" fillId="4" borderId="20" xfId="0" applyNumberFormat="1" applyFont="1" applyFill="1" applyBorder="1" applyAlignment="1">
      <alignment wrapText="1"/>
    </xf>
    <xf numFmtId="0" fontId="0" fillId="4" borderId="44" xfId="0" applyNumberFormat="1" applyFont="1" applyFill="1" applyBorder="1" applyAlignment="1">
      <alignment wrapText="1"/>
    </xf>
    <xf numFmtId="0" fontId="0" fillId="4" borderId="20" xfId="0" applyNumberFormat="1" applyFont="1" applyFill="1" applyBorder="1" applyAlignment="1">
      <alignment horizontal="left" wrapText="1"/>
    </xf>
    <xf numFmtId="0" fontId="0" fillId="4" borderId="44" xfId="0" applyNumberFormat="1" applyFont="1" applyFill="1" applyBorder="1" applyAlignment="1">
      <alignment horizontal="left" wrapText="1"/>
    </xf>
    <xf numFmtId="0" fontId="0" fillId="4" borderId="37" xfId="0" applyNumberFormat="1" applyFont="1" applyFill="1" applyBorder="1" applyAlignment="1">
      <alignment horizontal="left" wrapText="1"/>
    </xf>
    <xf numFmtId="0" fontId="0" fillId="4" borderId="23" xfId="0" applyNumberFormat="1" applyFont="1" applyFill="1" applyBorder="1" applyAlignment="1">
      <alignment horizontal="left" wrapText="1"/>
    </xf>
    <xf numFmtId="0" fontId="0" fillId="4" borderId="39" xfId="0" applyFill="1" applyBorder="1" applyAlignment="1">
      <alignment horizontal="left"/>
    </xf>
    <xf numFmtId="0" fontId="0" fillId="4" borderId="34" xfId="0" applyFont="1" applyFill="1" applyBorder="1" applyAlignment="1">
      <alignment horizontal="center" vertical="center"/>
    </xf>
    <xf numFmtId="0" fontId="2" fillId="4" borderId="31" xfId="0" applyFont="1" applyFill="1" applyBorder="1" applyAlignment="1"/>
    <xf numFmtId="0" fontId="2" fillId="4" borderId="30" xfId="0" applyFont="1" applyFill="1" applyBorder="1" applyAlignment="1"/>
    <xf numFmtId="0" fontId="2" fillId="4" borderId="2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165" fontId="2" fillId="4" borderId="31" xfId="0" applyNumberFormat="1" applyFont="1" applyFill="1" applyBorder="1" applyAlignment="1">
      <alignment vertical="top"/>
    </xf>
    <xf numFmtId="165" fontId="2" fillId="0" borderId="26" xfId="0" applyNumberFormat="1" applyFont="1" applyFill="1" applyBorder="1" applyAlignment="1">
      <alignment vertical="center"/>
    </xf>
    <xf numFmtId="165" fontId="2" fillId="0" borderId="50" xfId="0" applyNumberFormat="1" applyFont="1" applyFill="1" applyBorder="1" applyAlignment="1">
      <alignment vertical="center"/>
    </xf>
    <xf numFmtId="165" fontId="2" fillId="0" borderId="49" xfId="0" applyNumberFormat="1" applyFont="1" applyFill="1" applyBorder="1" applyAlignment="1">
      <alignment vertical="center"/>
    </xf>
    <xf numFmtId="0" fontId="0" fillId="0" borderId="42" xfId="0" applyNumberFormat="1" applyFont="1" applyFill="1" applyBorder="1" applyAlignment="1">
      <alignment horizontal="left"/>
    </xf>
    <xf numFmtId="0" fontId="0" fillId="0" borderId="41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2" fontId="0" fillId="0" borderId="7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vertical="center" wrapText="1"/>
    </xf>
    <xf numFmtId="165" fontId="2" fillId="4" borderId="52" xfId="0" applyNumberFormat="1" applyFont="1" applyFill="1" applyBorder="1"/>
    <xf numFmtId="165" fontId="2" fillId="4" borderId="48" xfId="0" applyNumberFormat="1" applyFont="1" applyFill="1" applyBorder="1"/>
    <xf numFmtId="2" fontId="2" fillId="4" borderId="0" xfId="0" applyNumberFormat="1" applyFont="1" applyFill="1" applyBorder="1" applyAlignment="1">
      <alignment horizontal="right"/>
    </xf>
    <xf numFmtId="165" fontId="2" fillId="4" borderId="3" xfId="0" applyNumberFormat="1" applyFont="1" applyFill="1" applyBorder="1"/>
    <xf numFmtId="0" fontId="3" fillId="0" borderId="0" xfId="0" applyFont="1" applyFill="1" applyBorder="1" applyAlignment="1"/>
    <xf numFmtId="0" fontId="3" fillId="0" borderId="2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 wrapText="1"/>
    </xf>
    <xf numFmtId="0" fontId="0" fillId="3" borderId="32" xfId="0" applyFont="1" applyFill="1" applyBorder="1" applyAlignment="1">
      <alignment horizontal="center" wrapText="1"/>
    </xf>
    <xf numFmtId="0" fontId="0" fillId="3" borderId="25" xfId="0" applyFont="1" applyFill="1" applyBorder="1" applyAlignment="1">
      <alignment horizontal="centerContinuous" wrapText="1"/>
    </xf>
    <xf numFmtId="3" fontId="0" fillId="3" borderId="25" xfId="0" applyNumberFormat="1" applyFont="1" applyFill="1" applyBorder="1" applyAlignment="1">
      <alignment horizontal="center" wrapText="1"/>
    </xf>
    <xf numFmtId="0" fontId="0" fillId="3" borderId="53" xfId="0" applyFont="1" applyFill="1" applyBorder="1" applyAlignment="1">
      <alignment horizontal="centerContinuous" wrapText="1"/>
    </xf>
    <xf numFmtId="0" fontId="0" fillId="3" borderId="25" xfId="0" applyFont="1" applyFill="1" applyBorder="1" applyAlignment="1">
      <alignment horizontal="center" wrapText="1"/>
    </xf>
    <xf numFmtId="0" fontId="0" fillId="3" borderId="56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left" vertical="top"/>
    </xf>
    <xf numFmtId="0" fontId="0" fillId="3" borderId="3" xfId="0" applyFont="1" applyFill="1" applyBorder="1" applyAlignment="1">
      <alignment horizontal="left" vertical="top" wrapText="1"/>
    </xf>
    <xf numFmtId="0" fontId="0" fillId="3" borderId="32" xfId="0" applyFont="1" applyFill="1" applyBorder="1" applyAlignment="1">
      <alignment horizontal="centerContinuous" wrapText="1"/>
    </xf>
    <xf numFmtId="0" fontId="0" fillId="3" borderId="25" xfId="0" applyFont="1" applyFill="1" applyBorder="1" applyAlignment="1">
      <alignment horizontal="right" wrapText="1" indent="1"/>
    </xf>
    <xf numFmtId="3" fontId="0" fillId="3" borderId="25" xfId="0" applyNumberFormat="1" applyFont="1" applyFill="1" applyBorder="1" applyAlignment="1">
      <alignment horizontal="centerContinuous" wrapText="1"/>
    </xf>
    <xf numFmtId="0" fontId="0" fillId="3" borderId="5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right" vertical="center" wrapText="1" indent="1"/>
    </xf>
    <xf numFmtId="165" fontId="2" fillId="0" borderId="28" xfId="0" applyNumberFormat="1" applyFont="1" applyFill="1" applyBorder="1" applyAlignment="1">
      <alignment horizontal="right" vertical="center" indent="2"/>
    </xf>
    <xf numFmtId="0" fontId="0" fillId="4" borderId="29" xfId="0" applyFont="1" applyFill="1" applyBorder="1" applyAlignment="1">
      <alignment horizontal="left" vertical="top"/>
    </xf>
    <xf numFmtId="0" fontId="0" fillId="4" borderId="51" xfId="0" applyFont="1" applyFill="1" applyBorder="1" applyAlignment="1">
      <alignment horizontal="left"/>
    </xf>
    <xf numFmtId="0" fontId="0" fillId="4" borderId="24" xfId="0" applyFont="1" applyFill="1" applyBorder="1" applyAlignment="1">
      <alignment horizontal="right" indent="1"/>
    </xf>
    <xf numFmtId="3" fontId="0" fillId="4" borderId="24" xfId="0" applyNumberFormat="1" applyFont="1" applyFill="1" applyBorder="1" applyAlignment="1">
      <alignment horizontal="right" indent="1"/>
    </xf>
    <xf numFmtId="0" fontId="0" fillId="4" borderId="12" xfId="0" applyFont="1" applyFill="1" applyBorder="1" applyAlignment="1">
      <alignment horizontal="center"/>
    </xf>
    <xf numFmtId="2" fontId="0" fillId="4" borderId="24" xfId="0" applyNumberFormat="1" applyFont="1" applyFill="1" applyBorder="1" applyAlignment="1">
      <alignment horizontal="right"/>
    </xf>
    <xf numFmtId="4" fontId="0" fillId="4" borderId="24" xfId="0" applyNumberFormat="1" applyFont="1" applyFill="1" applyBorder="1" applyAlignment="1">
      <alignment horizontal="center"/>
    </xf>
    <xf numFmtId="165" fontId="0" fillId="4" borderId="57" xfId="0" applyNumberFormat="1" applyFont="1" applyFill="1" applyBorder="1" applyAlignment="1">
      <alignment horizontal="center"/>
    </xf>
    <xf numFmtId="0" fontId="0" fillId="4" borderId="31" xfId="0" applyFont="1" applyFill="1" applyBorder="1" applyAlignment="1">
      <alignment horizontal="left" vertical="top"/>
    </xf>
    <xf numFmtId="0" fontId="0" fillId="4" borderId="34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right" indent="1"/>
    </xf>
    <xf numFmtId="3" fontId="0" fillId="4" borderId="20" xfId="0" applyNumberFormat="1" applyFont="1" applyFill="1" applyBorder="1" applyAlignment="1">
      <alignment horizontal="right" indent="1"/>
    </xf>
    <xf numFmtId="0" fontId="0" fillId="4" borderId="18" xfId="0" applyFont="1" applyFill="1" applyBorder="1" applyAlignment="1">
      <alignment horizontal="center"/>
    </xf>
    <xf numFmtId="2" fontId="0" fillId="4" borderId="20" xfId="0" applyNumberFormat="1" applyFont="1" applyFill="1" applyBorder="1" applyAlignment="1">
      <alignment horizontal="right"/>
    </xf>
    <xf numFmtId="4" fontId="0" fillId="4" borderId="20" xfId="0" applyNumberFormat="1" applyFont="1" applyFill="1" applyBorder="1" applyAlignment="1">
      <alignment horizontal="center"/>
    </xf>
    <xf numFmtId="4" fontId="0" fillId="4" borderId="31" xfId="0" applyNumberFormat="1" applyFont="1" applyFill="1" applyBorder="1" applyAlignment="1">
      <alignment horizontal="left" vertical="top"/>
    </xf>
    <xf numFmtId="0" fontId="0" fillId="4" borderId="46" xfId="0" applyFont="1" applyFill="1" applyBorder="1" applyAlignment="1">
      <alignment horizontal="left"/>
    </xf>
    <xf numFmtId="0" fontId="0" fillId="4" borderId="44" xfId="0" applyFont="1" applyFill="1" applyBorder="1" applyAlignment="1">
      <alignment horizontal="right" indent="1"/>
    </xf>
    <xf numFmtId="3" fontId="0" fillId="4" borderId="44" xfId="0" applyNumberFormat="1" applyFont="1" applyFill="1" applyBorder="1" applyAlignment="1">
      <alignment horizontal="right" indent="1"/>
    </xf>
    <xf numFmtId="0" fontId="0" fillId="4" borderId="58" xfId="0" applyFont="1" applyFill="1" applyBorder="1" applyAlignment="1">
      <alignment horizontal="center"/>
    </xf>
    <xf numFmtId="2" fontId="0" fillId="4" borderId="44" xfId="0" applyNumberFormat="1" applyFont="1" applyFill="1" applyBorder="1" applyAlignment="1">
      <alignment horizontal="right"/>
    </xf>
    <xf numFmtId="4" fontId="0" fillId="4" borderId="44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left" vertical="top"/>
    </xf>
    <xf numFmtId="0" fontId="0" fillId="4" borderId="37" xfId="0" applyFont="1" applyFill="1" applyBorder="1" applyAlignment="1">
      <alignment horizontal="right" indent="1"/>
    </xf>
    <xf numFmtId="3" fontId="0" fillId="4" borderId="37" xfId="0" applyNumberFormat="1" applyFont="1" applyFill="1" applyBorder="1" applyAlignment="1">
      <alignment horizontal="right" indent="1"/>
    </xf>
    <xf numFmtId="0" fontId="0" fillId="4" borderId="59" xfId="0" applyFont="1" applyFill="1" applyBorder="1" applyAlignment="1">
      <alignment horizontal="center"/>
    </xf>
    <xf numFmtId="2" fontId="0" fillId="4" borderId="37" xfId="0" applyNumberFormat="1" applyFont="1" applyFill="1" applyBorder="1" applyAlignment="1">
      <alignment horizontal="right"/>
    </xf>
    <xf numFmtId="4" fontId="0" fillId="4" borderId="37" xfId="0" applyNumberFormat="1" applyFont="1" applyFill="1" applyBorder="1" applyAlignment="1">
      <alignment horizontal="center"/>
    </xf>
    <xf numFmtId="165" fontId="0" fillId="4" borderId="37" xfId="0" applyNumberFormat="1" applyFont="1" applyFill="1" applyBorder="1" applyAlignment="1">
      <alignment horizontal="center"/>
    </xf>
    <xf numFmtId="165" fontId="0" fillId="4" borderId="60" xfId="0" applyNumberFormat="1" applyFont="1" applyFill="1" applyBorder="1" applyAlignment="1">
      <alignment horizontal="justify"/>
    </xf>
    <xf numFmtId="17" fontId="0" fillId="4" borderId="34" xfId="0" applyNumberFormat="1" applyFont="1" applyFill="1" applyBorder="1" applyAlignment="1">
      <alignment horizontal="left"/>
    </xf>
    <xf numFmtId="17" fontId="0" fillId="4" borderId="46" xfId="0" applyNumberFormat="1" applyFont="1" applyFill="1" applyBorder="1" applyAlignment="1">
      <alignment horizontal="left"/>
    </xf>
    <xf numFmtId="0" fontId="0" fillId="4" borderId="49" xfId="0" applyNumberFormat="1" applyFont="1" applyFill="1" applyBorder="1" applyAlignment="1">
      <alignment horizontal="left"/>
    </xf>
    <xf numFmtId="165" fontId="0" fillId="4" borderId="60" xfId="0" applyNumberFormat="1" applyFont="1" applyFill="1" applyBorder="1" applyAlignment="1">
      <alignment horizontal="center" wrapText="1"/>
    </xf>
    <xf numFmtId="0" fontId="0" fillId="4" borderId="34" xfId="0" applyNumberFormat="1" applyFont="1" applyFill="1" applyBorder="1" applyAlignment="1">
      <alignment horizontal="left"/>
    </xf>
    <xf numFmtId="0" fontId="0" fillId="4" borderId="46" xfId="0" applyNumberFormat="1" applyFont="1" applyFill="1" applyBorder="1" applyAlignment="1">
      <alignment horizontal="left"/>
    </xf>
    <xf numFmtId="165" fontId="0" fillId="4" borderId="37" xfId="0" applyNumberFormat="1" applyFont="1" applyFill="1" applyBorder="1" applyAlignment="1">
      <alignment horizontal="center" wrapText="1"/>
    </xf>
    <xf numFmtId="165" fontId="0" fillId="4" borderId="20" xfId="0" applyNumberFormat="1" applyFont="1" applyFill="1" applyBorder="1" applyAlignment="1">
      <alignment horizontal="center"/>
    </xf>
    <xf numFmtId="0" fontId="0" fillId="4" borderId="20" xfId="0" applyFont="1" applyFill="1" applyBorder="1" applyAlignment="1">
      <alignment horizontal="right" wrapText="1" indent="1"/>
    </xf>
    <xf numFmtId="0" fontId="0" fillId="4" borderId="30" xfId="0" applyFont="1" applyFill="1" applyBorder="1" applyAlignment="1">
      <alignment horizontal="left" vertical="top"/>
    </xf>
    <xf numFmtId="0" fontId="0" fillId="4" borderId="35" xfId="0" applyFont="1" applyFill="1" applyBorder="1" applyAlignment="1">
      <alignment horizontal="left"/>
    </xf>
    <xf numFmtId="0" fontId="0" fillId="4" borderId="23" xfId="0" applyFont="1" applyFill="1" applyBorder="1" applyAlignment="1">
      <alignment horizontal="right" indent="1"/>
    </xf>
    <xf numFmtId="3" fontId="0" fillId="4" borderId="23" xfId="0" applyNumberFormat="1" applyFont="1" applyFill="1" applyBorder="1" applyAlignment="1">
      <alignment horizontal="right" indent="1"/>
    </xf>
    <xf numFmtId="0" fontId="0" fillId="4" borderId="6" xfId="0" applyFont="1" applyFill="1" applyBorder="1" applyAlignment="1">
      <alignment horizontal="center"/>
    </xf>
    <xf numFmtId="2" fontId="0" fillId="4" borderId="23" xfId="0" applyNumberFormat="1" applyFont="1" applyFill="1" applyBorder="1" applyAlignment="1">
      <alignment horizontal="right"/>
    </xf>
    <xf numFmtId="4" fontId="0" fillId="4" borderId="23" xfId="0" applyNumberFormat="1" applyFont="1" applyFill="1" applyBorder="1" applyAlignment="1">
      <alignment horizontal="center"/>
    </xf>
    <xf numFmtId="165" fontId="0" fillId="4" borderId="23" xfId="0" applyNumberFormat="1" applyFont="1" applyFill="1" applyBorder="1" applyAlignment="1">
      <alignment horizontal="center"/>
    </xf>
    <xf numFmtId="0" fontId="0" fillId="4" borderId="29" xfId="0" applyFont="1" applyFill="1" applyBorder="1" applyAlignment="1">
      <alignment horizontal="left" vertical="top" wrapText="1"/>
    </xf>
    <xf numFmtId="0" fontId="0" fillId="4" borderId="33" xfId="0" applyFont="1" applyFill="1" applyBorder="1" applyAlignment="1">
      <alignment horizontal="left"/>
    </xf>
    <xf numFmtId="0" fontId="0" fillId="4" borderId="36" xfId="0" applyFont="1" applyFill="1" applyBorder="1" applyAlignment="1">
      <alignment horizontal="right" indent="1"/>
    </xf>
    <xf numFmtId="3" fontId="0" fillId="4" borderId="36" xfId="0" applyNumberFormat="1" applyFont="1" applyFill="1" applyBorder="1" applyAlignment="1">
      <alignment horizontal="right" indent="1"/>
    </xf>
    <xf numFmtId="0" fontId="0" fillId="4" borderId="54" xfId="0" applyFont="1" applyFill="1" applyBorder="1" applyAlignment="1">
      <alignment horizontal="center"/>
    </xf>
    <xf numFmtId="2" fontId="0" fillId="4" borderId="36" xfId="0" applyNumberFormat="1" applyFont="1" applyFill="1" applyBorder="1" applyAlignment="1">
      <alignment horizontal="right"/>
    </xf>
    <xf numFmtId="4" fontId="0" fillId="4" borderId="36" xfId="0" applyNumberFormat="1" applyFont="1" applyFill="1" applyBorder="1" applyAlignment="1">
      <alignment horizontal="center"/>
    </xf>
    <xf numFmtId="0" fontId="0" fillId="4" borderId="49" xfId="0" applyFont="1" applyFill="1" applyBorder="1" applyAlignment="1">
      <alignment horizontal="left"/>
    </xf>
    <xf numFmtId="0" fontId="0" fillId="4" borderId="34" xfId="0" applyFont="1" applyFill="1" applyBorder="1" applyAlignment="1">
      <alignment horizontal="left" wrapText="1"/>
    </xf>
    <xf numFmtId="0" fontId="0" fillId="4" borderId="44" xfId="0" applyFont="1" applyFill="1" applyBorder="1" applyAlignment="1">
      <alignment horizontal="right" wrapText="1" indent="1"/>
    </xf>
    <xf numFmtId="165" fontId="0" fillId="4" borderId="44" xfId="0" applyNumberFormat="1" applyFont="1" applyFill="1" applyBorder="1" applyAlignment="1">
      <alignment horizontal="center"/>
    </xf>
    <xf numFmtId="165" fontId="0" fillId="4" borderId="60" xfId="0" applyNumberFormat="1" applyFont="1" applyFill="1" applyBorder="1" applyAlignment="1">
      <alignment wrapText="1"/>
    </xf>
    <xf numFmtId="0" fontId="0" fillId="4" borderId="37" xfId="0" applyFont="1" applyFill="1" applyBorder="1" applyAlignment="1">
      <alignment horizontal="right" wrapText="1" indent="1"/>
    </xf>
    <xf numFmtId="0" fontId="0" fillId="4" borderId="59" xfId="0" applyFont="1" applyFill="1" applyBorder="1" applyAlignment="1">
      <alignment horizontal="center" wrapText="1"/>
    </xf>
    <xf numFmtId="0" fontId="0" fillId="4" borderId="18" xfId="0" applyFont="1" applyFill="1" applyBorder="1" applyAlignment="1">
      <alignment horizontal="center" wrapText="1"/>
    </xf>
    <xf numFmtId="0" fontId="0" fillId="4" borderId="58" xfId="0" applyFont="1" applyFill="1" applyBorder="1" applyAlignment="1">
      <alignment horizontal="center" wrapText="1"/>
    </xf>
    <xf numFmtId="165" fontId="0" fillId="4" borderId="60" xfId="0" applyNumberFormat="1" applyFont="1" applyFill="1" applyBorder="1" applyAlignment="1">
      <alignment horizontal="left" wrapText="1"/>
    </xf>
    <xf numFmtId="0" fontId="0" fillId="4" borderId="23" xfId="0" applyFont="1" applyFill="1" applyBorder="1" applyAlignment="1">
      <alignment horizontal="right" wrapText="1" indent="1"/>
    </xf>
    <xf numFmtId="0" fontId="0" fillId="4" borderId="6" xfId="0" applyFont="1" applyFill="1" applyBorder="1" applyAlignment="1">
      <alignment horizontal="center" wrapText="1"/>
    </xf>
    <xf numFmtId="0" fontId="0" fillId="4" borderId="33" xfId="0" applyFont="1" applyFill="1" applyBorder="1" applyAlignment="1">
      <alignment horizontal="left" wrapText="1"/>
    </xf>
    <xf numFmtId="0" fontId="0" fillId="4" borderId="36" xfId="0" applyFont="1" applyFill="1" applyBorder="1" applyAlignment="1">
      <alignment horizontal="right" wrapText="1" indent="1"/>
    </xf>
    <xf numFmtId="3" fontId="0" fillId="4" borderId="36" xfId="0" applyNumberFormat="1" applyFont="1" applyFill="1" applyBorder="1" applyAlignment="1">
      <alignment horizontal="right" wrapText="1" indent="1"/>
    </xf>
    <xf numFmtId="2" fontId="0" fillId="4" borderId="36" xfId="0" applyNumberFormat="1" applyFont="1" applyFill="1" applyBorder="1" applyAlignment="1">
      <alignment horizontal="right" wrapText="1" indent="1"/>
    </xf>
    <xf numFmtId="0" fontId="0" fillId="4" borderId="46" xfId="0" applyFont="1" applyFill="1" applyBorder="1" applyAlignment="1">
      <alignment horizontal="left" wrapText="1"/>
    </xf>
    <xf numFmtId="3" fontId="0" fillId="4" borderId="44" xfId="0" applyNumberFormat="1" applyFont="1" applyFill="1" applyBorder="1" applyAlignment="1">
      <alignment horizontal="right" wrapText="1" indent="1"/>
    </xf>
    <xf numFmtId="2" fontId="0" fillId="4" borderId="44" xfId="0" applyNumberFormat="1" applyFont="1" applyFill="1" applyBorder="1" applyAlignment="1">
      <alignment horizontal="right" wrapText="1" indent="1"/>
    </xf>
    <xf numFmtId="0" fontId="0" fillId="4" borderId="49" xfId="0" applyFont="1" applyFill="1" applyBorder="1" applyAlignment="1">
      <alignment horizontal="left" wrapText="1"/>
    </xf>
    <xf numFmtId="3" fontId="0" fillId="4" borderId="37" xfId="0" applyNumberFormat="1" applyFont="1" applyFill="1" applyBorder="1" applyAlignment="1">
      <alignment horizontal="right" wrapText="1" indent="1"/>
    </xf>
    <xf numFmtId="2" fontId="0" fillId="4" borderId="37" xfId="0" applyNumberFormat="1" applyFont="1" applyFill="1" applyBorder="1" applyAlignment="1">
      <alignment horizontal="right" wrapText="1" indent="1"/>
    </xf>
    <xf numFmtId="0" fontId="0" fillId="4" borderId="60" xfId="0" applyFont="1" applyFill="1" applyBorder="1" applyAlignment="1">
      <alignment horizontal="center" wrapText="1"/>
    </xf>
    <xf numFmtId="0" fontId="0" fillId="4" borderId="60" xfId="0" applyFont="1" applyFill="1" applyBorder="1" applyAlignment="1">
      <alignment vertical="center" wrapText="1"/>
    </xf>
    <xf numFmtId="0" fontId="0" fillId="4" borderId="35" xfId="0" applyFont="1" applyFill="1" applyBorder="1" applyAlignment="1">
      <alignment horizontal="left" wrapText="1"/>
    </xf>
    <xf numFmtId="0" fontId="0" fillId="4" borderId="51" xfId="0" applyFont="1" applyFill="1" applyBorder="1"/>
    <xf numFmtId="0" fontId="0" fillId="4" borderId="24" xfId="0" applyFont="1" applyFill="1" applyBorder="1" applyAlignment="1">
      <alignment horizontal="center" wrapText="1"/>
    </xf>
    <xf numFmtId="0" fontId="0" fillId="4" borderId="57" xfId="0" applyFont="1" applyFill="1" applyBorder="1" applyAlignment="1">
      <alignment horizontal="justify"/>
    </xf>
    <xf numFmtId="0" fontId="0" fillId="4" borderId="49" xfId="0" applyFont="1" applyFill="1" applyBorder="1"/>
    <xf numFmtId="0" fontId="0" fillId="4" borderId="60" xfId="0" applyFont="1" applyFill="1" applyBorder="1" applyAlignment="1">
      <alignment horizontal="justify"/>
    </xf>
    <xf numFmtId="0" fontId="0" fillId="4" borderId="34" xfId="0" applyFont="1" applyFill="1" applyBorder="1"/>
    <xf numFmtId="0" fontId="0" fillId="4" borderId="51" xfId="0" applyFont="1" applyFill="1" applyBorder="1" applyAlignment="1">
      <alignment wrapText="1"/>
    </xf>
    <xf numFmtId="0" fontId="0" fillId="4" borderId="57" xfId="0" applyFont="1" applyFill="1" applyBorder="1" applyAlignment="1">
      <alignment wrapText="1"/>
    </xf>
    <xf numFmtId="4" fontId="0" fillId="4" borderId="40" xfId="0" applyNumberFormat="1" applyFont="1" applyFill="1" applyBorder="1" applyAlignment="1">
      <alignment horizontal="center"/>
    </xf>
    <xf numFmtId="0" fontId="0" fillId="4" borderId="46" xfId="0" applyFont="1" applyFill="1" applyBorder="1" applyAlignment="1">
      <alignment wrapText="1"/>
    </xf>
    <xf numFmtId="0" fontId="0" fillId="4" borderId="49" xfId="0" applyFont="1" applyFill="1" applyBorder="1" applyAlignment="1">
      <alignment wrapText="1"/>
    </xf>
    <xf numFmtId="0" fontId="0" fillId="4" borderId="60" xfId="0" applyFont="1" applyFill="1" applyBorder="1" applyAlignment="1">
      <alignment horizontal="left" wrapText="1"/>
    </xf>
    <xf numFmtId="0" fontId="0" fillId="4" borderId="35" xfId="0" applyFont="1" applyFill="1" applyBorder="1"/>
    <xf numFmtId="0" fontId="0" fillId="4" borderId="55" xfId="0" applyFont="1" applyFill="1" applyBorder="1" applyAlignment="1">
      <alignment horizontal="justify"/>
    </xf>
    <xf numFmtId="0" fontId="0" fillId="4" borderId="46" xfId="0" applyFont="1" applyFill="1" applyBorder="1"/>
    <xf numFmtId="0" fontId="0" fillId="4" borderId="37" xfId="0" applyFont="1" applyFill="1" applyBorder="1" applyAlignment="1">
      <alignment horizontal="center" wrapText="1"/>
    </xf>
    <xf numFmtId="0" fontId="0" fillId="4" borderId="60" xfId="0" applyFont="1" applyFill="1" applyBorder="1" applyAlignment="1">
      <alignment wrapText="1"/>
    </xf>
    <xf numFmtId="16" fontId="0" fillId="4" borderId="35" xfId="0" applyNumberFormat="1" applyFont="1" applyFill="1" applyBorder="1"/>
    <xf numFmtId="0" fontId="0" fillId="4" borderId="51" xfId="0" applyFont="1" applyFill="1" applyBorder="1" applyAlignment="1">
      <alignment horizontal="left" wrapText="1"/>
    </xf>
    <xf numFmtId="0" fontId="0" fillId="4" borderId="23" xfId="0" applyFont="1" applyFill="1" applyBorder="1" applyAlignment="1">
      <alignment horizontal="right" indent="1" shrinkToFit="1"/>
    </xf>
    <xf numFmtId="165" fontId="0" fillId="4" borderId="23" xfId="0" applyNumberFormat="1" applyFont="1" applyFill="1" applyBorder="1" applyAlignment="1">
      <alignment horizontal="right" indent="1"/>
    </xf>
    <xf numFmtId="165" fontId="0" fillId="4" borderId="23" xfId="0" applyNumberFormat="1" applyFont="1" applyFill="1" applyBorder="1" applyAlignment="1">
      <alignment horizontal="right" indent="2"/>
    </xf>
    <xf numFmtId="165" fontId="0" fillId="4" borderId="55" xfId="0" applyNumberFormat="1" applyFont="1" applyFill="1" applyBorder="1" applyAlignment="1">
      <alignment horizontal="justify"/>
    </xf>
    <xf numFmtId="0" fontId="0" fillId="4" borderId="52" xfId="0" applyFont="1" applyFill="1" applyBorder="1" applyAlignment="1">
      <alignment horizontal="left" vertical="top" wrapText="1"/>
    </xf>
    <xf numFmtId="0" fontId="0" fillId="4" borderId="24" xfId="0" applyFont="1" applyFill="1" applyBorder="1" applyAlignment="1">
      <alignment horizontal="right" indent="1" shrinkToFit="1"/>
    </xf>
    <xf numFmtId="3" fontId="0" fillId="4" borderId="24" xfId="0" applyNumberFormat="1" applyFont="1" applyFill="1" applyBorder="1" applyAlignment="1">
      <alignment horizontal="center"/>
    </xf>
    <xf numFmtId="2" fontId="0" fillId="4" borderId="12" xfId="0" applyNumberFormat="1" applyFont="1" applyFill="1" applyBorder="1" applyAlignment="1">
      <alignment horizontal="center" wrapText="1"/>
    </xf>
    <xf numFmtId="165" fontId="0" fillId="4" borderId="24" xfId="0" applyNumberFormat="1" applyFont="1" applyFill="1" applyBorder="1" applyAlignment="1">
      <alignment horizontal="right" indent="1"/>
    </xf>
    <xf numFmtId="165" fontId="0" fillId="4" borderId="24" xfId="0" applyNumberFormat="1" applyFont="1" applyFill="1" applyBorder="1" applyAlignment="1">
      <alignment horizontal="right" indent="2"/>
    </xf>
    <xf numFmtId="165" fontId="0" fillId="4" borderId="24" xfId="0" applyNumberFormat="1" applyFont="1" applyFill="1" applyBorder="1" applyAlignment="1">
      <alignment horizontal="center"/>
    </xf>
    <xf numFmtId="165" fontId="0" fillId="4" borderId="57" xfId="0" applyNumberFormat="1" applyFont="1" applyFill="1" applyBorder="1" applyAlignment="1">
      <alignment horizontal="justify"/>
    </xf>
    <xf numFmtId="0" fontId="0" fillId="4" borderId="48" xfId="0" applyFont="1" applyFill="1" applyBorder="1" applyAlignment="1">
      <alignment horizontal="left" vertical="top"/>
    </xf>
    <xf numFmtId="0" fontId="0" fillId="4" borderId="37" xfId="0" applyFont="1" applyFill="1" applyBorder="1" applyAlignment="1">
      <alignment horizontal="right" indent="1" shrinkToFit="1"/>
    </xf>
    <xf numFmtId="3" fontId="0" fillId="4" borderId="37" xfId="0" applyNumberFormat="1" applyFont="1" applyFill="1" applyBorder="1" applyAlignment="1">
      <alignment horizontal="center"/>
    </xf>
    <xf numFmtId="165" fontId="0" fillId="4" borderId="37" xfId="0" applyNumberFormat="1" applyFont="1" applyFill="1" applyBorder="1" applyAlignment="1">
      <alignment horizontal="right" indent="1"/>
    </xf>
    <xf numFmtId="165" fontId="0" fillId="4" borderId="37" xfId="0" applyNumberFormat="1" applyFont="1" applyFill="1" applyBorder="1" applyAlignment="1">
      <alignment horizontal="right" indent="2"/>
    </xf>
    <xf numFmtId="4" fontId="2" fillId="4" borderId="27" xfId="0" applyNumberFormat="1" applyFont="1" applyFill="1" applyBorder="1" applyAlignment="1">
      <alignment horizontal="center"/>
    </xf>
    <xf numFmtId="4" fontId="2" fillId="4" borderId="22" xfId="0" applyNumberFormat="1" applyFont="1" applyFill="1" applyBorder="1" applyAlignment="1">
      <alignment horizontal="center"/>
    </xf>
    <xf numFmtId="4" fontId="2" fillId="4" borderId="21" xfId="0" applyNumberFormat="1" applyFont="1" applyFill="1" applyBorder="1" applyAlignment="1">
      <alignment horizontal="center"/>
    </xf>
    <xf numFmtId="0" fontId="2" fillId="4" borderId="5" xfId="0" applyFont="1" applyFill="1" applyBorder="1" applyAlignment="1"/>
    <xf numFmtId="0" fontId="2" fillId="4" borderId="16" xfId="0" applyFont="1" applyFill="1" applyBorder="1" applyAlignment="1"/>
    <xf numFmtId="0" fontId="2" fillId="4" borderId="25" xfId="0" applyFont="1" applyFill="1" applyBorder="1" applyAlignment="1">
      <alignment horizontal="center"/>
    </xf>
    <xf numFmtId="4" fontId="2" fillId="4" borderId="27" xfId="0" applyNumberFormat="1" applyFont="1" applyFill="1" applyBorder="1" applyAlignment="1">
      <alignment horizontal="center" vertical="center" wrapText="1"/>
    </xf>
    <xf numFmtId="165" fontId="2" fillId="4" borderId="5" xfId="0" applyNumberFormat="1" applyFont="1" applyFill="1" applyBorder="1" applyAlignment="1">
      <alignment horizontal="right" indent="1"/>
    </xf>
    <xf numFmtId="165" fontId="2" fillId="4" borderId="28" xfId="0" applyNumberFormat="1" applyFont="1" applyFill="1" applyBorder="1" applyAlignment="1">
      <alignment horizontal="right" indent="2"/>
    </xf>
    <xf numFmtId="0" fontId="2" fillId="4" borderId="5" xfId="0" applyFont="1" applyFill="1" applyBorder="1" applyAlignment="1">
      <alignment horizontal="right" indent="1"/>
    </xf>
    <xf numFmtId="0" fontId="0" fillId="4" borderId="23" xfId="0" applyNumberFormat="1" applyFont="1" applyFill="1" applyBorder="1" applyAlignment="1">
      <alignment wrapText="1"/>
    </xf>
    <xf numFmtId="0" fontId="0" fillId="4" borderId="49" xfId="0" applyFont="1" applyFill="1" applyBorder="1" applyAlignment="1">
      <alignment horizontal="center" wrapText="1"/>
    </xf>
    <xf numFmtId="0" fontId="0" fillId="4" borderId="44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165" fontId="0" fillId="4" borderId="44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165" fontId="0" fillId="4" borderId="44" xfId="0" applyNumberFormat="1" applyFont="1" applyFill="1" applyBorder="1" applyAlignment="1">
      <alignment horizontal="right"/>
    </xf>
    <xf numFmtId="3" fontId="8" fillId="4" borderId="20" xfId="0" applyNumberFormat="1" applyFont="1" applyFill="1" applyBorder="1" applyAlignment="1">
      <alignment horizontal="right" indent="1"/>
    </xf>
    <xf numFmtId="0" fontId="8" fillId="4" borderId="18" xfId="0" applyFont="1" applyFill="1" applyBorder="1" applyAlignment="1">
      <alignment horizontal="center"/>
    </xf>
    <xf numFmtId="4" fontId="8" fillId="4" borderId="20" xfId="0" applyNumberFormat="1" applyFont="1" applyFill="1" applyBorder="1" applyAlignment="1">
      <alignment horizontal="center"/>
    </xf>
    <xf numFmtId="0" fontId="8" fillId="4" borderId="34" xfId="0" applyFont="1" applyFill="1" applyBorder="1" applyAlignment="1">
      <alignment horizontal="left" wrapText="1"/>
    </xf>
    <xf numFmtId="0" fontId="8" fillId="4" borderId="20" xfId="0" applyFont="1" applyFill="1" applyBorder="1" applyAlignment="1">
      <alignment horizontal="right" wrapText="1" indent="1"/>
    </xf>
    <xf numFmtId="2" fontId="8" fillId="4" borderId="20" xfId="0" applyNumberFormat="1" applyFont="1" applyFill="1" applyBorder="1" applyAlignment="1">
      <alignment horizontal="right" indent="1"/>
    </xf>
    <xf numFmtId="165" fontId="2" fillId="4" borderId="30" xfId="0" applyNumberFormat="1" applyFont="1" applyFill="1" applyBorder="1"/>
    <xf numFmtId="165" fontId="2" fillId="0" borderId="2" xfId="0" applyNumberFormat="1" applyFont="1" applyFill="1" applyBorder="1" applyAlignment="1">
      <alignment vertical="center"/>
    </xf>
    <xf numFmtId="0" fontId="2" fillId="4" borderId="14" xfId="0" applyFont="1" applyFill="1" applyBorder="1" applyAlignment="1">
      <alignment horizontal="center"/>
    </xf>
    <xf numFmtId="2" fontId="2" fillId="4" borderId="14" xfId="0" applyNumberFormat="1" applyFont="1" applyFill="1" applyBorder="1" applyAlignment="1">
      <alignment horizontal="right"/>
    </xf>
    <xf numFmtId="0" fontId="8" fillId="4" borderId="20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44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left" wrapText="1"/>
    </xf>
    <xf numFmtId="0" fontId="0" fillId="4" borderId="9" xfId="0" applyFont="1" applyFill="1" applyBorder="1" applyAlignment="1">
      <alignment horizontal="left"/>
    </xf>
    <xf numFmtId="0" fontId="0" fillId="4" borderId="45" xfId="0" applyFont="1" applyFill="1" applyBorder="1" applyAlignment="1">
      <alignment horizontal="left"/>
    </xf>
    <xf numFmtId="0" fontId="0" fillId="4" borderId="45" xfId="0" applyFont="1" applyFill="1" applyBorder="1" applyAlignment="1">
      <alignment horizontal="center" wrapText="1"/>
    </xf>
    <xf numFmtId="0" fontId="0" fillId="4" borderId="55" xfId="0" applyFont="1" applyFill="1" applyBorder="1" applyAlignment="1">
      <alignment horizontal="left" wrapText="1"/>
    </xf>
    <xf numFmtId="0" fontId="0" fillId="4" borderId="7" xfId="0" applyFont="1" applyFill="1" applyBorder="1" applyAlignment="1">
      <alignment horizontal="left"/>
    </xf>
    <xf numFmtId="0" fontId="0" fillId="4" borderId="9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 wrapText="1"/>
    </xf>
    <xf numFmtId="0" fontId="0" fillId="4" borderId="44" xfId="0" applyFont="1" applyFill="1" applyBorder="1" applyAlignment="1">
      <alignment horizontal="left" vertical="center" wrapText="1"/>
    </xf>
    <xf numFmtId="0" fontId="0" fillId="4" borderId="45" xfId="0" applyFont="1" applyFill="1" applyBorder="1" applyAlignment="1">
      <alignment horizontal="left" vertical="center" wrapText="1"/>
    </xf>
    <xf numFmtId="165" fontId="0" fillId="4" borderId="20" xfId="0" applyNumberFormat="1" applyFont="1" applyFill="1" applyBorder="1" applyAlignment="1">
      <alignment horizontal="right"/>
    </xf>
    <xf numFmtId="165" fontId="0" fillId="4" borderId="44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4" borderId="9" xfId="0" applyFont="1" applyFill="1" applyBorder="1" applyAlignment="1">
      <alignment horizontal="left"/>
    </xf>
    <xf numFmtId="0" fontId="0" fillId="4" borderId="45" xfId="0" applyFont="1" applyFill="1" applyBorder="1" applyAlignment="1">
      <alignment horizontal="left"/>
    </xf>
    <xf numFmtId="0" fontId="0" fillId="4" borderId="21" xfId="0" applyFont="1" applyFill="1" applyBorder="1" applyAlignment="1">
      <alignment horizontal="left" wrapText="1"/>
    </xf>
    <xf numFmtId="0" fontId="0" fillId="4" borderId="47" xfId="0" applyFont="1" applyFill="1" applyBorder="1" applyAlignment="1">
      <alignment horizontal="left" wrapText="1"/>
    </xf>
    <xf numFmtId="0" fontId="0" fillId="4" borderId="20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55" xfId="0" applyFont="1" applyFill="1" applyBorder="1" applyAlignment="1">
      <alignment horizontal="left" wrapText="1"/>
    </xf>
    <xf numFmtId="0" fontId="0" fillId="4" borderId="40" xfId="0" applyFont="1" applyFill="1" applyBorder="1" applyAlignment="1">
      <alignment horizontal="center"/>
    </xf>
    <xf numFmtId="0" fontId="0" fillId="4" borderId="4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 indent="2"/>
    </xf>
    <xf numFmtId="0" fontId="2" fillId="4" borderId="6" xfId="0" applyFont="1" applyFill="1" applyBorder="1" applyAlignment="1">
      <alignment horizontal="left" indent="2"/>
    </xf>
    <xf numFmtId="0" fontId="2" fillId="4" borderId="26" xfId="0" applyFont="1" applyFill="1" applyBorder="1" applyAlignment="1">
      <alignment horizontal="left" indent="2"/>
    </xf>
    <xf numFmtId="0" fontId="2" fillId="4" borderId="19" xfId="0" applyFont="1" applyFill="1" applyBorder="1" applyAlignment="1">
      <alignment horizontal="left" indent="2"/>
    </xf>
    <xf numFmtId="0" fontId="2" fillId="4" borderId="10" xfId="0" applyFont="1" applyFill="1" applyBorder="1" applyAlignment="1">
      <alignment horizontal="left" indent="2"/>
    </xf>
    <xf numFmtId="0" fontId="2" fillId="4" borderId="12" xfId="0" applyFont="1" applyFill="1" applyBorder="1" applyAlignment="1">
      <alignment horizontal="left" indent="2"/>
    </xf>
    <xf numFmtId="0" fontId="2" fillId="4" borderId="2" xfId="0" applyFont="1" applyFill="1" applyBorder="1" applyAlignment="1">
      <alignment horizontal="left" indent="2"/>
    </xf>
    <xf numFmtId="0" fontId="2" fillId="4" borderId="18" xfId="0" applyFont="1" applyFill="1" applyBorder="1" applyAlignment="1">
      <alignment horizontal="left" indent="2"/>
    </xf>
    <xf numFmtId="165" fontId="0" fillId="4" borderId="27" xfId="0" applyNumberFormat="1" applyFont="1" applyFill="1" applyBorder="1" applyAlignment="1">
      <alignment horizontal="center" wrapText="1"/>
    </xf>
    <xf numFmtId="165" fontId="0" fillId="4" borderId="47" xfId="0" applyNumberFormat="1" applyFont="1" applyFill="1" applyBorder="1" applyAlignment="1">
      <alignment horizontal="center" wrapText="1"/>
    </xf>
    <xf numFmtId="165" fontId="0" fillId="4" borderId="36" xfId="0" applyNumberFormat="1" applyFont="1" applyFill="1" applyBorder="1" applyAlignment="1">
      <alignment horizontal="center"/>
    </xf>
    <xf numFmtId="165" fontId="0" fillId="4" borderId="44" xfId="0" applyNumberFormat="1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 wrapText="1"/>
    </xf>
    <xf numFmtId="165" fontId="0" fillId="4" borderId="21" xfId="0" applyNumberFormat="1" applyFont="1" applyFill="1" applyBorder="1" applyAlignment="1">
      <alignment horizontal="center" wrapText="1"/>
    </xf>
    <xf numFmtId="165" fontId="0" fillId="4" borderId="20" xfId="0" applyNumberFormat="1" applyFont="1" applyFill="1" applyBorder="1" applyAlignment="1">
      <alignment horizontal="center"/>
    </xf>
    <xf numFmtId="165" fontId="0" fillId="4" borderId="21" xfId="0" applyNumberFormat="1" applyFont="1" applyFill="1" applyBorder="1" applyAlignment="1">
      <alignment horizontal="left" wrapText="1"/>
    </xf>
    <xf numFmtId="165" fontId="0" fillId="4" borderId="47" xfId="0" applyNumberFormat="1" applyFont="1" applyFill="1" applyBorder="1" applyAlignment="1">
      <alignment horizontal="left" wrapText="1"/>
    </xf>
    <xf numFmtId="0" fontId="0" fillId="4" borderId="45" xfId="0" applyFont="1" applyFill="1" applyBorder="1" applyAlignment="1">
      <alignment horizontal="left" wrapText="1"/>
    </xf>
    <xf numFmtId="165" fontId="0" fillId="4" borderId="23" xfId="0" applyNumberFormat="1" applyFont="1" applyFill="1" applyBorder="1" applyAlignment="1">
      <alignment horizontal="center"/>
    </xf>
    <xf numFmtId="165" fontId="0" fillId="4" borderId="55" xfId="0" applyNumberFormat="1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0" fillId="4" borderId="47" xfId="0" applyFont="1" applyFill="1" applyBorder="1" applyAlignment="1">
      <alignment horizontal="center" wrapText="1"/>
    </xf>
    <xf numFmtId="165" fontId="0" fillId="4" borderId="20" xfId="0" applyNumberFormat="1" applyFont="1" applyFill="1" applyBorder="1" applyAlignment="1">
      <alignment horizontal="center" wrapText="1"/>
    </xf>
    <xf numFmtId="165" fontId="0" fillId="4" borderId="44" xfId="0" applyNumberFormat="1" applyFont="1" applyFill="1" applyBorder="1" applyAlignment="1">
      <alignment horizontal="center" wrapText="1"/>
    </xf>
    <xf numFmtId="0" fontId="0" fillId="4" borderId="36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 wrapText="1"/>
    </xf>
    <xf numFmtId="0" fontId="0" fillId="4" borderId="21" xfId="0" applyFont="1" applyFill="1" applyBorder="1" applyAlignment="1">
      <alignment horizontal="left" vertical="center" wrapText="1"/>
    </xf>
    <xf numFmtId="0" fontId="0" fillId="4" borderId="47" xfId="0" applyFont="1" applyFill="1" applyBorder="1" applyAlignment="1">
      <alignment horizontal="left" vertical="center" wrapText="1"/>
    </xf>
    <xf numFmtId="0" fontId="0" fillId="4" borderId="4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0" fillId="2" borderId="17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0" fillId="3" borderId="16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0" fillId="3" borderId="17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center" wrapText="1"/>
    </xf>
    <xf numFmtId="0" fontId="2" fillId="3" borderId="29" xfId="0" applyNumberFormat="1" applyFont="1" applyFill="1" applyBorder="1" applyAlignment="1">
      <alignment horizontal="left" wrapText="1"/>
    </xf>
    <xf numFmtId="0" fontId="2" fillId="3" borderId="30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" fillId="3" borderId="29" xfId="0" applyFont="1" applyFill="1" applyBorder="1" applyAlignment="1">
      <alignment vertical="center"/>
    </xf>
    <xf numFmtId="0" fontId="2" fillId="3" borderId="30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 wrapText="1"/>
    </xf>
    <xf numFmtId="0" fontId="0" fillId="4" borderId="44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horizontal="left"/>
    </xf>
    <xf numFmtId="0" fontId="0" fillId="3" borderId="30" xfId="0" applyFont="1" applyFill="1" applyBorder="1" applyAlignment="1">
      <alignment horizontal="left"/>
    </xf>
    <xf numFmtId="0" fontId="0" fillId="4" borderId="36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165" fontId="0" fillId="4" borderId="20" xfId="0" applyNumberFormat="1" applyFont="1" applyFill="1" applyBorder="1" applyAlignment="1">
      <alignment vertical="center" wrapText="1"/>
    </xf>
    <xf numFmtId="165" fontId="0" fillId="4" borderId="44" xfId="0" applyNumberFormat="1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0" fillId="4" borderId="40" xfId="0" applyFont="1" applyFill="1" applyBorder="1" applyAlignment="1">
      <alignment vertical="center" wrapText="1"/>
    </xf>
    <xf numFmtId="0" fontId="0" fillId="4" borderId="20" xfId="0" applyFill="1" applyBorder="1" applyAlignment="1">
      <alignment vertical="center" wrapText="1"/>
    </xf>
    <xf numFmtId="165" fontId="0" fillId="4" borderId="20" xfId="0" applyNumberFormat="1" applyFont="1" applyFill="1" applyBorder="1" applyAlignment="1">
      <alignment horizontal="right"/>
    </xf>
    <xf numFmtId="165" fontId="0" fillId="4" borderId="44" xfId="0" applyNumberFormat="1" applyFont="1" applyFill="1" applyBorder="1" applyAlignment="1">
      <alignment horizontal="right"/>
    </xf>
    <xf numFmtId="0" fontId="0" fillId="4" borderId="23" xfId="0" applyFont="1" applyFill="1" applyBorder="1" applyAlignment="1">
      <alignment vertical="center" wrapText="1"/>
    </xf>
    <xf numFmtId="0" fontId="0" fillId="4" borderId="44" xfId="0" applyFill="1" applyBorder="1" applyAlignment="1">
      <alignment vertical="center" wrapText="1"/>
    </xf>
    <xf numFmtId="0" fontId="0" fillId="4" borderId="40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wrapText="1"/>
    </xf>
    <xf numFmtId="0" fontId="0" fillId="4" borderId="9" xfId="0" applyFont="1" applyFill="1" applyBorder="1" applyAlignment="1">
      <alignment horizont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45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left" vertical="center" wrapText="1"/>
    </xf>
    <xf numFmtId="0" fontId="0" fillId="4" borderId="45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center" wrapText="1"/>
    </xf>
    <xf numFmtId="0" fontId="0" fillId="4" borderId="55" xfId="0" applyFont="1" applyFill="1" applyBorder="1" applyAlignment="1">
      <alignment horizontal="center" wrapText="1"/>
    </xf>
    <xf numFmtId="0" fontId="0" fillId="4" borderId="40" xfId="0" applyFont="1" applyFill="1" applyBorder="1" applyAlignment="1">
      <alignment horizontal="left" vertical="center" wrapText="1"/>
    </xf>
    <xf numFmtId="0" fontId="0" fillId="4" borderId="20" xfId="0" applyFont="1" applyFill="1" applyBorder="1" applyAlignment="1">
      <alignment horizontal="left" vertical="center" wrapText="1"/>
    </xf>
    <xf numFmtId="165" fontId="0" fillId="4" borderId="9" xfId="0" applyNumberFormat="1" applyFont="1" applyFill="1" applyBorder="1" applyAlignment="1">
      <alignment horizontal="center" vertical="center" wrapText="1"/>
    </xf>
    <xf numFmtId="165" fontId="0" fillId="4" borderId="7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left"/>
    </xf>
    <xf numFmtId="165" fontId="0" fillId="4" borderId="45" xfId="0" applyNumberFormat="1" applyFont="1" applyFill="1" applyBorder="1" applyAlignment="1">
      <alignment horizontal="center" vertical="center" wrapText="1"/>
    </xf>
    <xf numFmtId="165" fontId="0" fillId="4" borderId="20" xfId="0" applyNumberFormat="1" applyFill="1" applyBorder="1" applyAlignment="1">
      <alignment vertical="center" wrapText="1"/>
    </xf>
    <xf numFmtId="165" fontId="0" fillId="4" borderId="44" xfId="0" applyNumberFormat="1" applyFill="1" applyBorder="1" applyAlignment="1">
      <alignment vertical="center" wrapText="1"/>
    </xf>
    <xf numFmtId="165" fontId="0" fillId="4" borderId="23" xfId="0" applyNumberFormat="1" applyFill="1" applyBorder="1" applyAlignment="1">
      <alignment vertical="center" wrapText="1"/>
    </xf>
    <xf numFmtId="0" fontId="0" fillId="4" borderId="9" xfId="0" applyFill="1" applyBorder="1" applyAlignment="1">
      <alignment horizontal="left" wrapText="1"/>
    </xf>
    <xf numFmtId="0" fontId="0" fillId="4" borderId="7" xfId="0" applyFont="1" applyFill="1" applyBorder="1" applyAlignment="1">
      <alignment horizontal="center" wrapText="1"/>
    </xf>
    <xf numFmtId="0" fontId="0" fillId="4" borderId="9" xfId="0" applyFont="1" applyFill="1" applyBorder="1" applyAlignment="1">
      <alignment horizontal="center"/>
    </xf>
    <xf numFmtId="0" fontId="0" fillId="4" borderId="45" xfId="0" applyFont="1" applyFill="1" applyBorder="1" applyAlignment="1">
      <alignment horizontal="center"/>
    </xf>
    <xf numFmtId="0" fontId="0" fillId="4" borderId="40" xfId="0" applyFill="1" applyBorder="1" applyAlignment="1">
      <alignment vertical="center" wrapText="1"/>
    </xf>
    <xf numFmtId="165" fontId="0" fillId="4" borderId="40" xfId="0" applyNumberFormat="1" applyFont="1" applyFill="1" applyBorder="1" applyAlignment="1">
      <alignment horizontal="left" vertical="center" wrapText="1"/>
    </xf>
    <xf numFmtId="165" fontId="0" fillId="4" borderId="20" xfId="0" applyNumberFormat="1" applyFont="1" applyFill="1" applyBorder="1" applyAlignment="1">
      <alignment horizontal="left" vertical="center" wrapText="1"/>
    </xf>
    <xf numFmtId="0" fontId="0" fillId="4" borderId="44" xfId="0" applyFont="1" applyFill="1" applyBorder="1" applyAlignment="1">
      <alignment horizontal="left" vertical="center" wrapText="1"/>
    </xf>
    <xf numFmtId="165" fontId="0" fillId="4" borderId="40" xfId="0" applyNumberFormat="1" applyFont="1" applyFill="1" applyBorder="1" applyAlignment="1">
      <alignment horizontal="center"/>
    </xf>
    <xf numFmtId="165" fontId="0" fillId="4" borderId="22" xfId="0" applyNumberFormat="1" applyFont="1" applyFill="1" applyBorder="1" applyAlignment="1">
      <alignment horizontal="center" wrapText="1"/>
    </xf>
    <xf numFmtId="165" fontId="0" fillId="4" borderId="55" xfId="0" applyNumberFormat="1" applyFont="1" applyFill="1" applyBorder="1" applyAlignment="1">
      <alignment horizontal="center" wrapText="1"/>
    </xf>
    <xf numFmtId="0" fontId="0" fillId="4" borderId="22" xfId="0" applyFont="1" applyFill="1" applyBorder="1" applyAlignment="1">
      <alignment horizontal="left" wrapText="1"/>
    </xf>
    <xf numFmtId="0" fontId="0" fillId="4" borderId="23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0" fillId="2" borderId="17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wrapText="1"/>
    </xf>
    <xf numFmtId="0" fontId="0" fillId="3" borderId="28" xfId="0" applyFont="1" applyFill="1" applyBorder="1" applyAlignment="1">
      <alignment horizontal="left" wrapText="1"/>
    </xf>
  </cellXfs>
  <cellStyles count="1">
    <cellStyle name="Navadno" xfId="0" builtinId="0"/>
  </cellStyles>
  <dxfs count="0"/>
  <tableStyles count="0" defaultTableStyle="TableStyleMedium9" defaultPivotStyle="PivotStyleLight16"/>
  <colors>
    <mruColors>
      <color rgb="FFF5FBBD"/>
      <color rgb="FF00FF00"/>
      <color rgb="FFEEF4E4"/>
      <color rgb="FFFBFDE3"/>
      <color rgb="FF00CC00"/>
      <color rgb="FF02AE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AG114"/>
  <sheetViews>
    <sheetView tabSelected="1" view="pageBreakPreview" topLeftCell="A88" zoomScale="70" zoomScaleNormal="70" zoomScaleSheetLayoutView="70" workbookViewId="0">
      <selection activeCell="J3" sqref="J3"/>
    </sheetView>
  </sheetViews>
  <sheetFormatPr defaultRowHeight="12.75" x14ac:dyDescent="0.2"/>
  <cols>
    <col min="1" max="1" width="17.7109375" style="52" customWidth="1"/>
    <col min="2" max="2" width="16.7109375" style="4" bestFit="1" customWidth="1"/>
    <col min="3" max="3" width="21.7109375" style="5" customWidth="1"/>
    <col min="4" max="4" width="18.5703125" style="58" bestFit="1" customWidth="1"/>
    <col min="5" max="5" width="18.5703125" style="6" customWidth="1"/>
    <col min="6" max="6" width="15.7109375" style="5" customWidth="1"/>
    <col min="7" max="7" width="20.7109375" style="7" customWidth="1"/>
    <col min="8" max="8" width="18.5703125" style="11" customWidth="1"/>
    <col min="9" max="9" width="40.7109375" style="8" customWidth="1"/>
    <col min="10" max="10" width="22.28515625" style="47" customWidth="1"/>
    <col min="11" max="11" width="13.5703125" style="4" customWidth="1"/>
    <col min="12" max="16384" width="9.140625" style="4"/>
  </cols>
  <sheetData>
    <row r="1" spans="1:33" s="3" customFormat="1" ht="18" customHeight="1" x14ac:dyDescent="0.25">
      <c r="A1" s="468" t="s">
        <v>492</v>
      </c>
      <c r="B1" s="469"/>
      <c r="C1" s="469"/>
      <c r="D1" s="469"/>
      <c r="E1" s="469"/>
      <c r="F1" s="469"/>
      <c r="G1" s="469"/>
      <c r="H1" s="469"/>
      <c r="I1" s="469"/>
      <c r="J1" s="54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33" s="3" customFormat="1" ht="19.5" customHeight="1" x14ac:dyDescent="0.25">
      <c r="A2" s="86"/>
      <c r="B2" s="68"/>
      <c r="C2" s="68"/>
      <c r="D2" s="68"/>
      <c r="E2" s="68"/>
      <c r="F2" s="68"/>
      <c r="G2" s="68"/>
      <c r="H2" s="68"/>
      <c r="I2" s="68"/>
      <c r="J2" s="68"/>
      <c r="K2" s="26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x14ac:dyDescent="0.2">
      <c r="A3" s="262"/>
      <c r="B3" s="2"/>
      <c r="C3" s="31"/>
      <c r="D3" s="53"/>
      <c r="E3" s="9"/>
      <c r="F3" s="31"/>
      <c r="G3" s="32"/>
      <c r="H3" s="9"/>
      <c r="I3" s="33"/>
      <c r="K3" s="2"/>
    </row>
    <row r="4" spans="1:33" ht="13.5" thickBot="1" x14ac:dyDescent="0.25">
      <c r="A4" s="272" t="s">
        <v>0</v>
      </c>
      <c r="B4" s="84"/>
      <c r="C4" s="12"/>
      <c r="D4" s="82"/>
      <c r="E4" s="84"/>
      <c r="F4" s="12"/>
      <c r="G4" s="43"/>
      <c r="H4" s="84"/>
      <c r="I4" s="42"/>
      <c r="J4" s="44"/>
      <c r="K4" s="13"/>
      <c r="L4" s="13"/>
    </row>
    <row r="5" spans="1:33" ht="39" thickBot="1" x14ac:dyDescent="0.25">
      <c r="A5" s="273" t="s">
        <v>86</v>
      </c>
      <c r="B5" s="274" t="s">
        <v>20</v>
      </c>
      <c r="C5" s="275" t="s">
        <v>245</v>
      </c>
      <c r="D5" s="276" t="s">
        <v>21</v>
      </c>
      <c r="E5" s="277" t="s">
        <v>3</v>
      </c>
      <c r="F5" s="270" t="s">
        <v>22</v>
      </c>
      <c r="G5" s="270" t="s">
        <v>4</v>
      </c>
      <c r="H5" s="270" t="s">
        <v>23</v>
      </c>
      <c r="I5" s="271" t="s">
        <v>24</v>
      </c>
      <c r="J5" s="48"/>
      <c r="K5" s="35"/>
      <c r="L5" s="13"/>
    </row>
    <row r="6" spans="1:33" x14ac:dyDescent="0.2">
      <c r="A6" s="280" t="s">
        <v>42</v>
      </c>
      <c r="B6" s="281" t="s">
        <v>88</v>
      </c>
      <c r="C6" s="282" t="s">
        <v>248</v>
      </c>
      <c r="D6" s="283">
        <v>706</v>
      </c>
      <c r="E6" s="284" t="s">
        <v>10</v>
      </c>
      <c r="F6" s="285">
        <v>43.1</v>
      </c>
      <c r="G6" s="286">
        <f>D6*F6</f>
        <v>30428.600000000002</v>
      </c>
      <c r="H6" s="177" t="s">
        <v>26</v>
      </c>
      <c r="I6" s="287" t="s">
        <v>33</v>
      </c>
      <c r="K6" s="13"/>
      <c r="L6" s="13" t="s">
        <v>287</v>
      </c>
    </row>
    <row r="7" spans="1:33" customFormat="1" ht="12.75" customHeight="1" x14ac:dyDescent="0.2">
      <c r="A7" s="288"/>
      <c r="B7" s="289" t="s">
        <v>12</v>
      </c>
      <c r="C7" s="290" t="s">
        <v>248</v>
      </c>
      <c r="D7" s="291">
        <v>1131</v>
      </c>
      <c r="E7" s="292" t="s">
        <v>10</v>
      </c>
      <c r="F7" s="293">
        <v>42.45</v>
      </c>
      <c r="G7" s="294">
        <f t="shared" ref="G7:G55" si="0">D7*F7</f>
        <v>48010.950000000004</v>
      </c>
      <c r="H7" s="443" t="s">
        <v>26</v>
      </c>
      <c r="I7" s="460" t="s">
        <v>30</v>
      </c>
      <c r="J7" s="546"/>
      <c r="K7" s="13"/>
      <c r="L7" s="13" t="s">
        <v>287</v>
      </c>
    </row>
    <row r="8" spans="1:33" x14ac:dyDescent="0.2">
      <c r="A8" s="288"/>
      <c r="B8" s="289" t="s">
        <v>13</v>
      </c>
      <c r="C8" s="290" t="s">
        <v>248</v>
      </c>
      <c r="D8" s="291">
        <v>37</v>
      </c>
      <c r="E8" s="292" t="s">
        <v>10</v>
      </c>
      <c r="F8" s="293">
        <v>42.45</v>
      </c>
      <c r="G8" s="294">
        <f t="shared" si="0"/>
        <v>1570.65</v>
      </c>
      <c r="H8" s="443"/>
      <c r="I8" s="460"/>
      <c r="J8" s="546"/>
      <c r="K8" s="13"/>
      <c r="L8" s="13" t="s">
        <v>287</v>
      </c>
    </row>
    <row r="9" spans="1:33" x14ac:dyDescent="0.2">
      <c r="A9" s="295"/>
      <c r="B9" s="296" t="s">
        <v>14</v>
      </c>
      <c r="C9" s="297" t="s">
        <v>248</v>
      </c>
      <c r="D9" s="298">
        <v>236</v>
      </c>
      <c r="E9" s="299" t="s">
        <v>10</v>
      </c>
      <c r="F9" s="300">
        <v>42.45</v>
      </c>
      <c r="G9" s="301">
        <f t="shared" si="0"/>
        <v>10018.200000000001</v>
      </c>
      <c r="H9" s="447"/>
      <c r="I9" s="470"/>
      <c r="J9" s="546"/>
      <c r="K9" s="13"/>
      <c r="L9" s="13" t="s">
        <v>287</v>
      </c>
    </row>
    <row r="10" spans="1:33" ht="27" customHeight="1" x14ac:dyDescent="0.2">
      <c r="A10" s="302"/>
      <c r="B10" s="334" t="s">
        <v>90</v>
      </c>
      <c r="C10" s="303" t="s">
        <v>248</v>
      </c>
      <c r="D10" s="304">
        <v>206</v>
      </c>
      <c r="E10" s="305" t="s">
        <v>10</v>
      </c>
      <c r="F10" s="306">
        <v>50</v>
      </c>
      <c r="G10" s="307">
        <f t="shared" si="0"/>
        <v>10300</v>
      </c>
      <c r="H10" s="308" t="s">
        <v>25</v>
      </c>
      <c r="I10" s="309" t="s">
        <v>31</v>
      </c>
      <c r="K10" s="13"/>
      <c r="L10" s="13" t="s">
        <v>287</v>
      </c>
    </row>
    <row r="11" spans="1:33" ht="13.5" customHeight="1" x14ac:dyDescent="0.2">
      <c r="A11" s="288"/>
      <c r="B11" s="310" t="s">
        <v>91</v>
      </c>
      <c r="C11" s="290" t="s">
        <v>247</v>
      </c>
      <c r="D11" s="291">
        <v>1947</v>
      </c>
      <c r="E11" s="292" t="s">
        <v>84</v>
      </c>
      <c r="F11" s="293">
        <v>35</v>
      </c>
      <c r="G11" s="294">
        <f t="shared" si="0"/>
        <v>68145</v>
      </c>
      <c r="H11" s="462" t="s">
        <v>102</v>
      </c>
      <c r="I11" s="461" t="s">
        <v>134</v>
      </c>
      <c r="J11" s="547"/>
      <c r="K11" s="13"/>
      <c r="L11" s="13" t="s">
        <v>287</v>
      </c>
    </row>
    <row r="12" spans="1:33" ht="27" customHeight="1" x14ac:dyDescent="0.2">
      <c r="A12" s="288"/>
      <c r="B12" s="289" t="s">
        <v>68</v>
      </c>
      <c r="C12" s="290" t="s">
        <v>247</v>
      </c>
      <c r="D12" s="291">
        <v>1064</v>
      </c>
      <c r="E12" s="292" t="s">
        <v>84</v>
      </c>
      <c r="F12" s="293">
        <v>35</v>
      </c>
      <c r="G12" s="294">
        <f t="shared" si="0"/>
        <v>37240</v>
      </c>
      <c r="H12" s="462"/>
      <c r="I12" s="461"/>
      <c r="J12" s="547"/>
      <c r="K12" s="13"/>
      <c r="L12" s="13" t="s">
        <v>287</v>
      </c>
    </row>
    <row r="13" spans="1:33" x14ac:dyDescent="0.2">
      <c r="A13" s="288"/>
      <c r="B13" s="311" t="s">
        <v>92</v>
      </c>
      <c r="C13" s="297" t="s">
        <v>247</v>
      </c>
      <c r="D13" s="298">
        <v>133</v>
      </c>
      <c r="E13" s="299" t="s">
        <v>84</v>
      </c>
      <c r="F13" s="300">
        <v>35</v>
      </c>
      <c r="G13" s="301">
        <f t="shared" si="0"/>
        <v>4655</v>
      </c>
      <c r="H13" s="459"/>
      <c r="I13" s="457"/>
      <c r="J13" s="547"/>
      <c r="K13" s="13"/>
      <c r="L13" s="13" t="s">
        <v>287</v>
      </c>
    </row>
    <row r="14" spans="1:33" x14ac:dyDescent="0.2">
      <c r="A14" s="288"/>
      <c r="B14" s="312" t="s">
        <v>158</v>
      </c>
      <c r="C14" s="303" t="s">
        <v>248</v>
      </c>
      <c r="D14" s="304">
        <v>133</v>
      </c>
      <c r="E14" s="305" t="s">
        <v>10</v>
      </c>
      <c r="F14" s="306">
        <v>42.45</v>
      </c>
      <c r="G14" s="307">
        <f t="shared" si="0"/>
        <v>5645.85</v>
      </c>
      <c r="H14" s="308" t="s">
        <v>25</v>
      </c>
      <c r="I14" s="313" t="s">
        <v>33</v>
      </c>
      <c r="J14" s="44"/>
      <c r="K14" s="13"/>
      <c r="L14" s="13" t="s">
        <v>287</v>
      </c>
    </row>
    <row r="15" spans="1:33" x14ac:dyDescent="0.2">
      <c r="A15" s="288"/>
      <c r="B15" s="314" t="s">
        <v>178</v>
      </c>
      <c r="C15" s="290" t="s">
        <v>248</v>
      </c>
      <c r="D15" s="291">
        <v>14</v>
      </c>
      <c r="E15" s="292" t="s">
        <v>10</v>
      </c>
      <c r="F15" s="293">
        <v>42.45</v>
      </c>
      <c r="G15" s="294">
        <f t="shared" si="0"/>
        <v>594.30000000000007</v>
      </c>
      <c r="H15" s="471" t="s">
        <v>25</v>
      </c>
      <c r="I15" s="461" t="s">
        <v>180</v>
      </c>
      <c r="J15" s="547"/>
      <c r="K15" s="13" t="s">
        <v>330</v>
      </c>
      <c r="L15" s="13" t="s">
        <v>287</v>
      </c>
    </row>
    <row r="16" spans="1:33" x14ac:dyDescent="0.2">
      <c r="A16" s="288"/>
      <c r="B16" s="315" t="s">
        <v>179</v>
      </c>
      <c r="C16" s="297" t="s">
        <v>248</v>
      </c>
      <c r="D16" s="298">
        <v>8</v>
      </c>
      <c r="E16" s="299" t="s">
        <v>10</v>
      </c>
      <c r="F16" s="300">
        <v>42.45</v>
      </c>
      <c r="G16" s="301">
        <f t="shared" si="0"/>
        <v>339.6</v>
      </c>
      <c r="H16" s="472"/>
      <c r="I16" s="457"/>
      <c r="J16" s="547"/>
      <c r="K16" s="13" t="s">
        <v>330</v>
      </c>
      <c r="L16" s="13" t="s">
        <v>287</v>
      </c>
    </row>
    <row r="17" spans="1:12" ht="38.25" x14ac:dyDescent="0.2">
      <c r="A17" s="288"/>
      <c r="B17" s="312" t="s">
        <v>185</v>
      </c>
      <c r="C17" s="303" t="s">
        <v>248</v>
      </c>
      <c r="D17" s="304">
        <v>165</v>
      </c>
      <c r="E17" s="305" t="s">
        <v>10</v>
      </c>
      <c r="F17" s="306">
        <v>42.45</v>
      </c>
      <c r="G17" s="307">
        <f t="shared" si="0"/>
        <v>7004.2500000000009</v>
      </c>
      <c r="H17" s="316" t="s">
        <v>25</v>
      </c>
      <c r="I17" s="313" t="s">
        <v>191</v>
      </c>
      <c r="J17" s="44"/>
      <c r="K17" s="13" t="s">
        <v>330</v>
      </c>
      <c r="L17" s="13" t="s">
        <v>287</v>
      </c>
    </row>
    <row r="18" spans="1:12" x14ac:dyDescent="0.2">
      <c r="A18" s="288"/>
      <c r="B18" s="289" t="s">
        <v>107</v>
      </c>
      <c r="C18" s="290" t="s">
        <v>253</v>
      </c>
      <c r="D18" s="291">
        <v>1068</v>
      </c>
      <c r="E18" s="292" t="s">
        <v>10</v>
      </c>
      <c r="F18" s="293">
        <v>1</v>
      </c>
      <c r="G18" s="294">
        <f t="shared" si="0"/>
        <v>1068</v>
      </c>
      <c r="H18" s="317" t="s">
        <v>26</v>
      </c>
      <c r="I18" s="461" t="s">
        <v>120</v>
      </c>
      <c r="J18" s="548"/>
      <c r="K18" s="13"/>
      <c r="L18" s="13" t="s">
        <v>287</v>
      </c>
    </row>
    <row r="19" spans="1:12" ht="25.5" x14ac:dyDescent="0.2">
      <c r="A19" s="288"/>
      <c r="B19" s="289" t="s">
        <v>108</v>
      </c>
      <c r="C19" s="318" t="s">
        <v>276</v>
      </c>
      <c r="D19" s="291">
        <v>1417</v>
      </c>
      <c r="E19" s="292" t="s">
        <v>10</v>
      </c>
      <c r="F19" s="293">
        <v>1</v>
      </c>
      <c r="G19" s="294">
        <f t="shared" si="0"/>
        <v>1417</v>
      </c>
      <c r="H19" s="317" t="s">
        <v>26</v>
      </c>
      <c r="I19" s="461"/>
      <c r="J19" s="548"/>
      <c r="K19" s="13"/>
      <c r="L19" s="13" t="s">
        <v>287</v>
      </c>
    </row>
    <row r="20" spans="1:12" ht="25.5" customHeight="1" x14ac:dyDescent="0.2">
      <c r="A20" s="295"/>
      <c r="B20" s="289">
        <v>63</v>
      </c>
      <c r="C20" s="290" t="s">
        <v>253</v>
      </c>
      <c r="D20" s="291">
        <v>774</v>
      </c>
      <c r="E20" s="292" t="s">
        <v>10</v>
      </c>
      <c r="F20" s="293">
        <v>1</v>
      </c>
      <c r="G20" s="294">
        <f t="shared" si="0"/>
        <v>774</v>
      </c>
      <c r="H20" s="317" t="s">
        <v>26</v>
      </c>
      <c r="I20" s="461"/>
      <c r="J20" s="548"/>
      <c r="K20" s="13"/>
      <c r="L20" s="13" t="s">
        <v>287</v>
      </c>
    </row>
    <row r="21" spans="1:12" ht="25.5" x14ac:dyDescent="0.2">
      <c r="A21" s="288"/>
      <c r="B21" s="289" t="s">
        <v>109</v>
      </c>
      <c r="C21" s="318" t="s">
        <v>276</v>
      </c>
      <c r="D21" s="291">
        <v>1382</v>
      </c>
      <c r="E21" s="292" t="s">
        <v>10</v>
      </c>
      <c r="F21" s="293">
        <v>1</v>
      </c>
      <c r="G21" s="294">
        <f t="shared" si="0"/>
        <v>1382</v>
      </c>
      <c r="H21" s="317" t="s">
        <v>26</v>
      </c>
      <c r="I21" s="461"/>
      <c r="J21" s="548"/>
      <c r="K21" s="13"/>
      <c r="L21" s="13" t="s">
        <v>287</v>
      </c>
    </row>
    <row r="22" spans="1:12" ht="39" customHeight="1" x14ac:dyDescent="0.2">
      <c r="A22" s="295"/>
      <c r="B22" s="289" t="s">
        <v>110</v>
      </c>
      <c r="C22" s="290" t="s">
        <v>247</v>
      </c>
      <c r="D22" s="291">
        <v>220</v>
      </c>
      <c r="E22" s="292" t="s">
        <v>10</v>
      </c>
      <c r="F22" s="293">
        <v>1</v>
      </c>
      <c r="G22" s="294">
        <f t="shared" si="0"/>
        <v>220</v>
      </c>
      <c r="H22" s="317" t="s">
        <v>25</v>
      </c>
      <c r="I22" s="461"/>
      <c r="J22" s="548"/>
      <c r="K22" s="13"/>
      <c r="L22" s="13" t="s">
        <v>287</v>
      </c>
    </row>
    <row r="23" spans="1:12" x14ac:dyDescent="0.2">
      <c r="A23" s="288"/>
      <c r="B23" s="296" t="s">
        <v>111</v>
      </c>
      <c r="C23" s="297" t="s">
        <v>253</v>
      </c>
      <c r="D23" s="298">
        <v>86</v>
      </c>
      <c r="E23" s="299" t="s">
        <v>10</v>
      </c>
      <c r="F23" s="300">
        <v>1</v>
      </c>
      <c r="G23" s="301">
        <f t="shared" si="0"/>
        <v>86</v>
      </c>
      <c r="H23" s="409" t="s">
        <v>25</v>
      </c>
      <c r="I23" s="457"/>
      <c r="J23" s="548"/>
      <c r="K23" s="13"/>
      <c r="L23" s="13" t="s">
        <v>287</v>
      </c>
    </row>
    <row r="24" spans="1:12" x14ac:dyDescent="0.2">
      <c r="A24" s="288"/>
      <c r="B24" s="289" t="s">
        <v>466</v>
      </c>
      <c r="C24" s="290" t="s">
        <v>248</v>
      </c>
      <c r="D24" s="291">
        <v>522</v>
      </c>
      <c r="E24" s="292" t="s">
        <v>10</v>
      </c>
      <c r="F24" s="293">
        <v>50</v>
      </c>
      <c r="G24" s="294">
        <f t="shared" si="0"/>
        <v>26100</v>
      </c>
      <c r="H24" s="538" t="s">
        <v>102</v>
      </c>
      <c r="I24" s="539" t="s">
        <v>469</v>
      </c>
      <c r="J24" s="549"/>
      <c r="K24" s="13"/>
      <c r="L24" s="13" t="s">
        <v>287</v>
      </c>
    </row>
    <row r="25" spans="1:12" x14ac:dyDescent="0.2">
      <c r="A25" s="288"/>
      <c r="B25" s="289" t="s">
        <v>467</v>
      </c>
      <c r="C25" s="290" t="s">
        <v>248</v>
      </c>
      <c r="D25" s="291">
        <v>204</v>
      </c>
      <c r="E25" s="292" t="s">
        <v>10</v>
      </c>
      <c r="F25" s="293">
        <v>50</v>
      </c>
      <c r="G25" s="294">
        <f t="shared" si="0"/>
        <v>10200</v>
      </c>
      <c r="H25" s="462"/>
      <c r="I25" s="461"/>
      <c r="J25" s="549"/>
      <c r="K25" s="13"/>
      <c r="L25" s="13" t="s">
        <v>287</v>
      </c>
    </row>
    <row r="26" spans="1:12" ht="13.5" thickBot="1" x14ac:dyDescent="0.25">
      <c r="A26" s="288"/>
      <c r="B26" s="289" t="s">
        <v>468</v>
      </c>
      <c r="C26" s="290" t="s">
        <v>248</v>
      </c>
      <c r="D26" s="291">
        <v>13</v>
      </c>
      <c r="E26" s="292" t="s">
        <v>10</v>
      </c>
      <c r="F26" s="293">
        <v>50</v>
      </c>
      <c r="G26" s="294">
        <f t="shared" si="0"/>
        <v>650</v>
      </c>
      <c r="H26" s="466"/>
      <c r="I26" s="540"/>
      <c r="J26" s="549"/>
      <c r="K26" s="13"/>
      <c r="L26" s="13" t="s">
        <v>287</v>
      </c>
    </row>
    <row r="27" spans="1:12" ht="51" customHeight="1" x14ac:dyDescent="0.2">
      <c r="A27" s="327" t="s">
        <v>43</v>
      </c>
      <c r="B27" s="328" t="s">
        <v>278</v>
      </c>
      <c r="C27" s="329" t="s">
        <v>247</v>
      </c>
      <c r="D27" s="330">
        <v>174</v>
      </c>
      <c r="E27" s="331" t="s">
        <v>166</v>
      </c>
      <c r="F27" s="332">
        <v>20.13</v>
      </c>
      <c r="G27" s="333">
        <f t="shared" si="0"/>
        <v>3502.62</v>
      </c>
      <c r="H27" s="458" t="s">
        <v>25</v>
      </c>
      <c r="I27" s="456" t="s">
        <v>277</v>
      </c>
      <c r="J27" s="549"/>
      <c r="K27" s="13"/>
      <c r="L27" s="13" t="s">
        <v>288</v>
      </c>
    </row>
    <row r="28" spans="1:12" x14ac:dyDescent="0.2">
      <c r="A28" s="288"/>
      <c r="B28" s="296" t="s">
        <v>217</v>
      </c>
      <c r="C28" s="297" t="s">
        <v>248</v>
      </c>
      <c r="D28" s="298">
        <v>71</v>
      </c>
      <c r="E28" s="299" t="s">
        <v>11</v>
      </c>
      <c r="F28" s="300">
        <v>20.13</v>
      </c>
      <c r="G28" s="301">
        <f t="shared" si="0"/>
        <v>1429.23</v>
      </c>
      <c r="H28" s="459"/>
      <c r="I28" s="457"/>
      <c r="J28" s="549"/>
      <c r="K28" s="13"/>
      <c r="L28" s="13" t="s">
        <v>288</v>
      </c>
    </row>
    <row r="29" spans="1:12" ht="38.25" x14ac:dyDescent="0.2">
      <c r="A29" s="288"/>
      <c r="B29" s="334">
        <v>996</v>
      </c>
      <c r="C29" s="303" t="s">
        <v>248</v>
      </c>
      <c r="D29" s="304">
        <v>752</v>
      </c>
      <c r="E29" s="305" t="s">
        <v>10</v>
      </c>
      <c r="F29" s="306">
        <v>70.2</v>
      </c>
      <c r="G29" s="307">
        <f t="shared" si="0"/>
        <v>52790.400000000001</v>
      </c>
      <c r="H29" s="308" t="s">
        <v>102</v>
      </c>
      <c r="I29" s="309" t="s">
        <v>93</v>
      </c>
      <c r="K29" s="13"/>
      <c r="L29" s="13" t="s">
        <v>287</v>
      </c>
    </row>
    <row r="30" spans="1:12" ht="25.5" x14ac:dyDescent="0.2">
      <c r="A30" s="288"/>
      <c r="B30" s="335" t="s">
        <v>355</v>
      </c>
      <c r="C30" s="318" t="s">
        <v>246</v>
      </c>
      <c r="D30" s="291">
        <v>521</v>
      </c>
      <c r="E30" s="292" t="s">
        <v>10</v>
      </c>
      <c r="F30" s="293">
        <v>20.13</v>
      </c>
      <c r="G30" s="294">
        <f t="shared" si="0"/>
        <v>10487.73</v>
      </c>
      <c r="H30" s="317" t="s">
        <v>25</v>
      </c>
      <c r="I30" s="461" t="s">
        <v>356</v>
      </c>
      <c r="J30" s="546"/>
      <c r="K30" s="13"/>
      <c r="L30" s="13" t="s">
        <v>287</v>
      </c>
    </row>
    <row r="31" spans="1:12" ht="41.25" customHeight="1" x14ac:dyDescent="0.2">
      <c r="A31" s="288"/>
      <c r="B31" s="296" t="s">
        <v>354</v>
      </c>
      <c r="C31" s="336" t="s">
        <v>246</v>
      </c>
      <c r="D31" s="298">
        <v>403</v>
      </c>
      <c r="E31" s="299" t="s">
        <v>10</v>
      </c>
      <c r="F31" s="300">
        <v>20.13</v>
      </c>
      <c r="G31" s="301">
        <f t="shared" si="0"/>
        <v>8112.3899999999994</v>
      </c>
      <c r="H31" s="337" t="s">
        <v>25</v>
      </c>
      <c r="I31" s="457"/>
      <c r="J31" s="546"/>
      <c r="K31" s="13"/>
      <c r="L31" s="13" t="s">
        <v>287</v>
      </c>
    </row>
    <row r="32" spans="1:12" ht="41.25" customHeight="1" x14ac:dyDescent="0.2">
      <c r="A32" s="288"/>
      <c r="B32" s="334" t="s">
        <v>231</v>
      </c>
      <c r="C32" s="303" t="s">
        <v>248</v>
      </c>
      <c r="D32" s="304">
        <v>92</v>
      </c>
      <c r="E32" s="305" t="s">
        <v>10</v>
      </c>
      <c r="F32" s="306">
        <v>40</v>
      </c>
      <c r="G32" s="307">
        <f t="shared" si="0"/>
        <v>3680</v>
      </c>
      <c r="H32" s="308" t="s">
        <v>25</v>
      </c>
      <c r="I32" s="338" t="s">
        <v>27</v>
      </c>
      <c r="K32" s="13" t="s">
        <v>304</v>
      </c>
      <c r="L32" s="13" t="s">
        <v>287</v>
      </c>
    </row>
    <row r="33" spans="1:12" ht="41.25" customHeight="1" x14ac:dyDescent="0.2">
      <c r="A33" s="288"/>
      <c r="B33" s="334" t="s">
        <v>232</v>
      </c>
      <c r="C33" s="303" t="s">
        <v>248</v>
      </c>
      <c r="D33" s="304">
        <v>127</v>
      </c>
      <c r="E33" s="305" t="s">
        <v>10</v>
      </c>
      <c r="F33" s="306">
        <v>40</v>
      </c>
      <c r="G33" s="307">
        <f t="shared" si="0"/>
        <v>5080</v>
      </c>
      <c r="H33" s="308" t="s">
        <v>25</v>
      </c>
      <c r="I33" s="338" t="s">
        <v>27</v>
      </c>
      <c r="K33" s="13" t="s">
        <v>330</v>
      </c>
      <c r="L33" s="13" t="s">
        <v>287</v>
      </c>
    </row>
    <row r="34" spans="1:12" ht="41.25" customHeight="1" x14ac:dyDescent="0.2">
      <c r="A34" s="288"/>
      <c r="B34" s="334" t="s">
        <v>291</v>
      </c>
      <c r="C34" s="339" t="s">
        <v>246</v>
      </c>
      <c r="D34" s="304">
        <v>2033</v>
      </c>
      <c r="E34" s="340" t="s">
        <v>233</v>
      </c>
      <c r="F34" s="306">
        <v>48.52</v>
      </c>
      <c r="G34" s="307">
        <v>26686</v>
      </c>
      <c r="H34" s="308" t="s">
        <v>279</v>
      </c>
      <c r="I34" s="338" t="s">
        <v>290</v>
      </c>
      <c r="J34" s="48"/>
      <c r="K34" s="13"/>
      <c r="L34" s="13" t="s">
        <v>287</v>
      </c>
    </row>
    <row r="35" spans="1:12" x14ac:dyDescent="0.2">
      <c r="A35" s="288"/>
      <c r="B35" s="289" t="s">
        <v>368</v>
      </c>
      <c r="C35" s="318" t="s">
        <v>248</v>
      </c>
      <c r="D35" s="291">
        <v>69</v>
      </c>
      <c r="E35" s="341" t="s">
        <v>10</v>
      </c>
      <c r="F35" s="293">
        <v>20.13</v>
      </c>
      <c r="G35" s="294">
        <f>D35*F35</f>
        <v>1388.97</v>
      </c>
      <c r="H35" s="462" t="s">
        <v>25</v>
      </c>
      <c r="I35" s="463" t="s">
        <v>439</v>
      </c>
      <c r="J35" s="548"/>
      <c r="K35" s="13" t="s">
        <v>330</v>
      </c>
      <c r="L35" s="13" t="s">
        <v>287</v>
      </c>
    </row>
    <row r="36" spans="1:12" x14ac:dyDescent="0.2">
      <c r="A36" s="288"/>
      <c r="B36" s="296" t="s">
        <v>369</v>
      </c>
      <c r="C36" s="336" t="s">
        <v>248</v>
      </c>
      <c r="D36" s="298">
        <v>102</v>
      </c>
      <c r="E36" s="342" t="s">
        <v>10</v>
      </c>
      <c r="F36" s="300">
        <v>20.13</v>
      </c>
      <c r="G36" s="301">
        <f>D36*F36</f>
        <v>2053.2599999999998</v>
      </c>
      <c r="H36" s="459"/>
      <c r="I36" s="464"/>
      <c r="J36" s="548"/>
      <c r="K36" s="13" t="s">
        <v>330</v>
      </c>
      <c r="L36" s="13" t="s">
        <v>287</v>
      </c>
    </row>
    <row r="37" spans="1:12" ht="25.5" x14ac:dyDescent="0.2">
      <c r="A37" s="288"/>
      <c r="B37" s="334" t="s">
        <v>377</v>
      </c>
      <c r="C37" s="339" t="s">
        <v>246</v>
      </c>
      <c r="D37" s="304">
        <v>247</v>
      </c>
      <c r="E37" s="340" t="s">
        <v>440</v>
      </c>
      <c r="F37" s="306">
        <v>10</v>
      </c>
      <c r="G37" s="307">
        <f>D37*F37</f>
        <v>2470</v>
      </c>
      <c r="H37" s="308" t="s">
        <v>25</v>
      </c>
      <c r="I37" s="343" t="s">
        <v>441</v>
      </c>
      <c r="J37" s="48"/>
      <c r="K37" s="13" t="s">
        <v>330</v>
      </c>
      <c r="L37" s="13" t="s">
        <v>287</v>
      </c>
    </row>
    <row r="38" spans="1:12" ht="25.5" x14ac:dyDescent="0.2">
      <c r="A38" s="288"/>
      <c r="B38" s="289" t="s">
        <v>378</v>
      </c>
      <c r="C38" s="318" t="s">
        <v>246</v>
      </c>
      <c r="D38" s="291">
        <v>1477</v>
      </c>
      <c r="E38" s="341" t="s">
        <v>440</v>
      </c>
      <c r="F38" s="293">
        <v>4</v>
      </c>
      <c r="G38" s="294">
        <f>D38*F38</f>
        <v>5908</v>
      </c>
      <c r="H38" s="462" t="s">
        <v>25</v>
      </c>
      <c r="I38" s="463" t="s">
        <v>442</v>
      </c>
      <c r="J38" s="548"/>
      <c r="K38" s="13" t="s">
        <v>330</v>
      </c>
      <c r="L38" s="13" t="s">
        <v>288</v>
      </c>
    </row>
    <row r="39" spans="1:12" ht="26.25" thickBot="1" x14ac:dyDescent="0.25">
      <c r="A39" s="319"/>
      <c r="B39" s="320" t="s">
        <v>379</v>
      </c>
      <c r="C39" s="344" t="s">
        <v>246</v>
      </c>
      <c r="D39" s="322">
        <v>407</v>
      </c>
      <c r="E39" s="345" t="s">
        <v>440</v>
      </c>
      <c r="F39" s="324">
        <v>10</v>
      </c>
      <c r="G39" s="325">
        <f>D39*F39</f>
        <v>4070</v>
      </c>
      <c r="H39" s="466"/>
      <c r="I39" s="467"/>
      <c r="J39" s="548"/>
      <c r="K39" s="13" t="s">
        <v>330</v>
      </c>
      <c r="L39" s="13" t="s">
        <v>287</v>
      </c>
    </row>
    <row r="40" spans="1:12" ht="29.25" customHeight="1" x14ac:dyDescent="0.2">
      <c r="A40" s="280" t="s">
        <v>44</v>
      </c>
      <c r="B40" s="346" t="s">
        <v>171</v>
      </c>
      <c r="C40" s="347" t="s">
        <v>276</v>
      </c>
      <c r="D40" s="348">
        <v>709</v>
      </c>
      <c r="E40" s="331" t="s">
        <v>9</v>
      </c>
      <c r="F40" s="349">
        <v>1.5</v>
      </c>
      <c r="G40" s="333">
        <f t="shared" ref="G40:G50" si="1">D40*F40</f>
        <v>1063.5</v>
      </c>
      <c r="H40" s="473" t="s">
        <v>25</v>
      </c>
      <c r="I40" s="474" t="s">
        <v>174</v>
      </c>
      <c r="J40" s="546"/>
      <c r="K40" s="13"/>
      <c r="L40" s="13" t="s">
        <v>288</v>
      </c>
    </row>
    <row r="41" spans="1:12" ht="27" customHeight="1" x14ac:dyDescent="0.2">
      <c r="A41" s="288"/>
      <c r="B41" s="350" t="s">
        <v>172</v>
      </c>
      <c r="C41" s="336" t="s">
        <v>276</v>
      </c>
      <c r="D41" s="351">
        <v>331</v>
      </c>
      <c r="E41" s="299" t="s">
        <v>173</v>
      </c>
      <c r="F41" s="352">
        <v>1.5</v>
      </c>
      <c r="G41" s="301">
        <f t="shared" si="1"/>
        <v>496.5</v>
      </c>
      <c r="H41" s="447"/>
      <c r="I41" s="470"/>
      <c r="J41" s="546"/>
      <c r="K41" s="13"/>
      <c r="L41" s="13" t="s">
        <v>288</v>
      </c>
    </row>
    <row r="42" spans="1:12" ht="25.5" x14ac:dyDescent="0.2">
      <c r="A42" s="288"/>
      <c r="B42" s="353" t="s">
        <v>175</v>
      </c>
      <c r="C42" s="339" t="s">
        <v>253</v>
      </c>
      <c r="D42" s="354">
        <v>216</v>
      </c>
      <c r="E42" s="305" t="s">
        <v>11</v>
      </c>
      <c r="F42" s="355">
        <v>25</v>
      </c>
      <c r="G42" s="307">
        <f t="shared" si="1"/>
        <v>5400</v>
      </c>
      <c r="H42" s="133" t="s">
        <v>25</v>
      </c>
      <c r="I42" s="356" t="s">
        <v>27</v>
      </c>
      <c r="K42" s="13" t="s">
        <v>330</v>
      </c>
      <c r="L42" s="13" t="s">
        <v>288</v>
      </c>
    </row>
    <row r="43" spans="1:12" ht="25.5" x14ac:dyDescent="0.2">
      <c r="A43" s="288"/>
      <c r="B43" s="353" t="s">
        <v>260</v>
      </c>
      <c r="C43" s="339" t="s">
        <v>281</v>
      </c>
      <c r="D43" s="304">
        <v>34680</v>
      </c>
      <c r="E43" s="305" t="s">
        <v>11</v>
      </c>
      <c r="F43" s="134">
        <v>1</v>
      </c>
      <c r="G43" s="307">
        <f t="shared" si="1"/>
        <v>34680</v>
      </c>
      <c r="H43" s="133" t="s">
        <v>280</v>
      </c>
      <c r="I43" s="357" t="s">
        <v>282</v>
      </c>
      <c r="J43" s="438"/>
      <c r="K43" s="13" t="s">
        <v>330</v>
      </c>
      <c r="L43" s="13" t="s">
        <v>288</v>
      </c>
    </row>
    <row r="44" spans="1:12" ht="25.5" x14ac:dyDescent="0.2">
      <c r="A44" s="288"/>
      <c r="B44" s="353" t="s">
        <v>328</v>
      </c>
      <c r="C44" s="339" t="s">
        <v>248</v>
      </c>
      <c r="D44" s="304">
        <v>344</v>
      </c>
      <c r="E44" s="305" t="s">
        <v>28</v>
      </c>
      <c r="F44" s="134">
        <v>42.45</v>
      </c>
      <c r="G44" s="307">
        <f t="shared" si="1"/>
        <v>14602.800000000001</v>
      </c>
      <c r="H44" s="133" t="s">
        <v>25</v>
      </c>
      <c r="I44" s="357" t="s">
        <v>27</v>
      </c>
      <c r="J44" s="438"/>
      <c r="K44" s="13" t="s">
        <v>330</v>
      </c>
      <c r="L44" s="13" t="s">
        <v>287</v>
      </c>
    </row>
    <row r="45" spans="1:12" ht="38.25" x14ac:dyDescent="0.2">
      <c r="A45" s="288"/>
      <c r="B45" s="353" t="s">
        <v>333</v>
      </c>
      <c r="C45" s="339" t="s">
        <v>255</v>
      </c>
      <c r="D45" s="304">
        <v>30</v>
      </c>
      <c r="E45" s="305" t="s">
        <v>10</v>
      </c>
      <c r="F45" s="134">
        <v>42.45</v>
      </c>
      <c r="G45" s="307">
        <f t="shared" si="1"/>
        <v>1273.5</v>
      </c>
      <c r="H45" s="133" t="s">
        <v>25</v>
      </c>
      <c r="I45" s="357" t="s">
        <v>443</v>
      </c>
      <c r="J45" s="438"/>
      <c r="K45" s="13" t="s">
        <v>330</v>
      </c>
      <c r="L45" s="13" t="s">
        <v>287</v>
      </c>
    </row>
    <row r="46" spans="1:12" ht="22.5" customHeight="1" x14ac:dyDescent="0.2">
      <c r="A46" s="288"/>
      <c r="B46" s="335" t="s">
        <v>382</v>
      </c>
      <c r="C46" s="318" t="s">
        <v>248</v>
      </c>
      <c r="D46" s="291">
        <v>44</v>
      </c>
      <c r="E46" s="292" t="s">
        <v>10</v>
      </c>
      <c r="F46" s="113">
        <v>42.45</v>
      </c>
      <c r="G46" s="294">
        <f t="shared" si="1"/>
        <v>1867.8000000000002</v>
      </c>
      <c r="H46" s="443" t="s">
        <v>25</v>
      </c>
      <c r="I46" s="475" t="s">
        <v>444</v>
      </c>
      <c r="J46" s="548"/>
      <c r="K46" s="13" t="s">
        <v>330</v>
      </c>
      <c r="L46" s="13" t="s">
        <v>287</v>
      </c>
    </row>
    <row r="47" spans="1:12" ht="20.25" customHeight="1" x14ac:dyDescent="0.2">
      <c r="A47" s="288"/>
      <c r="B47" s="350" t="s">
        <v>383</v>
      </c>
      <c r="C47" s="336" t="s">
        <v>248</v>
      </c>
      <c r="D47" s="298">
        <v>34</v>
      </c>
      <c r="E47" s="299" t="s">
        <v>10</v>
      </c>
      <c r="F47" s="125">
        <v>42.45</v>
      </c>
      <c r="G47" s="301">
        <f t="shared" si="1"/>
        <v>1443.3000000000002</v>
      </c>
      <c r="H47" s="447"/>
      <c r="I47" s="476"/>
      <c r="J47" s="548"/>
      <c r="K47" s="13" t="s">
        <v>330</v>
      </c>
      <c r="L47" s="13" t="s">
        <v>287</v>
      </c>
    </row>
    <row r="48" spans="1:12" x14ac:dyDescent="0.2">
      <c r="A48" s="288"/>
      <c r="B48" s="335" t="s">
        <v>384</v>
      </c>
      <c r="C48" s="318" t="s">
        <v>248</v>
      </c>
      <c r="D48" s="291">
        <v>22</v>
      </c>
      <c r="E48" s="292" t="s">
        <v>10</v>
      </c>
      <c r="F48" s="113">
        <v>42.45</v>
      </c>
      <c r="G48" s="294">
        <f t="shared" si="1"/>
        <v>933.90000000000009</v>
      </c>
      <c r="H48" s="443" t="s">
        <v>25</v>
      </c>
      <c r="I48" s="475" t="s">
        <v>180</v>
      </c>
      <c r="J48" s="548"/>
      <c r="K48" s="13" t="s">
        <v>330</v>
      </c>
      <c r="L48" s="13" t="s">
        <v>287</v>
      </c>
    </row>
    <row r="49" spans="1:12" x14ac:dyDescent="0.2">
      <c r="A49" s="288"/>
      <c r="B49" s="350" t="s">
        <v>385</v>
      </c>
      <c r="C49" s="336" t="s">
        <v>248</v>
      </c>
      <c r="D49" s="298">
        <v>37</v>
      </c>
      <c r="E49" s="299" t="s">
        <v>10</v>
      </c>
      <c r="F49" s="125">
        <v>42.45</v>
      </c>
      <c r="G49" s="301">
        <f t="shared" si="1"/>
        <v>1570.65</v>
      </c>
      <c r="H49" s="447"/>
      <c r="I49" s="476"/>
      <c r="J49" s="548"/>
      <c r="K49" s="13" t="s">
        <v>330</v>
      </c>
      <c r="L49" s="13" t="s">
        <v>287</v>
      </c>
    </row>
    <row r="50" spans="1:12" ht="39" thickBot="1" x14ac:dyDescent="0.25">
      <c r="A50" s="288"/>
      <c r="B50" s="416" t="s">
        <v>491</v>
      </c>
      <c r="C50" s="417" t="s">
        <v>248</v>
      </c>
      <c r="D50" s="413">
        <v>83</v>
      </c>
      <c r="E50" s="414" t="s">
        <v>10</v>
      </c>
      <c r="F50" s="418">
        <f>G50/D50</f>
        <v>481.92771084337352</v>
      </c>
      <c r="G50" s="415">
        <v>40000</v>
      </c>
      <c r="H50" s="423" t="s">
        <v>25</v>
      </c>
      <c r="I50" s="543" t="s">
        <v>493</v>
      </c>
      <c r="J50" s="550"/>
      <c r="K50" s="13" t="s">
        <v>330</v>
      </c>
      <c r="L50" s="13" t="s">
        <v>287</v>
      </c>
    </row>
    <row r="51" spans="1:12" ht="63.75" x14ac:dyDescent="0.2">
      <c r="A51" s="280" t="s">
        <v>45</v>
      </c>
      <c r="B51" s="359" t="s">
        <v>87</v>
      </c>
      <c r="C51" s="282" t="s">
        <v>248</v>
      </c>
      <c r="D51" s="283">
        <v>80</v>
      </c>
      <c r="E51" s="284" t="s">
        <v>10</v>
      </c>
      <c r="F51" s="178">
        <v>30</v>
      </c>
      <c r="G51" s="286">
        <f>D51*F51</f>
        <v>2400</v>
      </c>
      <c r="H51" s="360" t="s">
        <v>103</v>
      </c>
      <c r="I51" s="361" t="s">
        <v>135</v>
      </c>
      <c r="K51" s="13"/>
      <c r="L51" s="13" t="s">
        <v>287</v>
      </c>
    </row>
    <row r="52" spans="1:12" ht="89.25" x14ac:dyDescent="0.2">
      <c r="A52" s="288"/>
      <c r="B52" s="362" t="s">
        <v>101</v>
      </c>
      <c r="C52" s="303" t="s">
        <v>248</v>
      </c>
      <c r="D52" s="304">
        <v>70</v>
      </c>
      <c r="E52" s="305" t="s">
        <v>10</v>
      </c>
      <c r="F52" s="134">
        <v>0</v>
      </c>
      <c r="G52" s="307">
        <f t="shared" si="0"/>
        <v>0</v>
      </c>
      <c r="H52" s="133" t="s">
        <v>25</v>
      </c>
      <c r="I52" s="363" t="s">
        <v>138</v>
      </c>
      <c r="K52" s="13"/>
      <c r="L52" s="13" t="s">
        <v>287</v>
      </c>
    </row>
    <row r="53" spans="1:12" x14ac:dyDescent="0.2">
      <c r="A53" s="288"/>
      <c r="B53" s="364" t="s">
        <v>235</v>
      </c>
      <c r="C53" s="290" t="s">
        <v>248</v>
      </c>
      <c r="D53" s="291">
        <v>26</v>
      </c>
      <c r="E53" s="292" t="s">
        <v>9</v>
      </c>
      <c r="F53" s="113">
        <v>21.4</v>
      </c>
      <c r="G53" s="294">
        <f t="shared" si="0"/>
        <v>556.4</v>
      </c>
      <c r="H53" s="443" t="s">
        <v>25</v>
      </c>
      <c r="I53" s="460" t="s">
        <v>283</v>
      </c>
      <c r="J53" s="546"/>
      <c r="K53" s="13" t="s">
        <v>304</v>
      </c>
      <c r="L53" s="13" t="s">
        <v>288</v>
      </c>
    </row>
    <row r="54" spans="1:12" ht="13.5" thickBot="1" x14ac:dyDescent="0.25">
      <c r="A54" s="288"/>
      <c r="B54" s="364" t="s">
        <v>236</v>
      </c>
      <c r="C54" s="290" t="s">
        <v>248</v>
      </c>
      <c r="D54" s="291">
        <v>18</v>
      </c>
      <c r="E54" s="292" t="s">
        <v>9</v>
      </c>
      <c r="F54" s="113">
        <v>21.4</v>
      </c>
      <c r="G54" s="294">
        <f t="shared" si="0"/>
        <v>385.2</v>
      </c>
      <c r="H54" s="443"/>
      <c r="I54" s="460"/>
      <c r="J54" s="546"/>
      <c r="K54" s="13" t="s">
        <v>304</v>
      </c>
      <c r="L54" s="13" t="s">
        <v>288</v>
      </c>
    </row>
    <row r="55" spans="1:12" ht="42" customHeight="1" x14ac:dyDescent="0.2">
      <c r="A55" s="280" t="s">
        <v>46</v>
      </c>
      <c r="B55" s="365" t="s">
        <v>230</v>
      </c>
      <c r="C55" s="282" t="s">
        <v>247</v>
      </c>
      <c r="D55" s="283">
        <v>173</v>
      </c>
      <c r="E55" s="284" t="s">
        <v>9</v>
      </c>
      <c r="F55" s="178">
        <v>7.35</v>
      </c>
      <c r="G55" s="286">
        <f t="shared" si="0"/>
        <v>1271.55</v>
      </c>
      <c r="H55" s="177" t="s">
        <v>25</v>
      </c>
      <c r="I55" s="366" t="s">
        <v>284</v>
      </c>
      <c r="J55" s="438"/>
      <c r="K55" s="13" t="s">
        <v>304</v>
      </c>
      <c r="L55" s="13" t="s">
        <v>288</v>
      </c>
    </row>
    <row r="56" spans="1:12" ht="40.5" customHeight="1" x14ac:dyDescent="0.2">
      <c r="A56" s="288"/>
      <c r="B56" s="362" t="s">
        <v>19</v>
      </c>
      <c r="C56" s="303" t="s">
        <v>248</v>
      </c>
      <c r="D56" s="304">
        <v>16</v>
      </c>
      <c r="E56" s="305" t="s">
        <v>10</v>
      </c>
      <c r="F56" s="134">
        <v>39</v>
      </c>
      <c r="G56" s="307">
        <f t="shared" ref="G56:G87" si="2">D56*F56</f>
        <v>624</v>
      </c>
      <c r="H56" s="133" t="s">
        <v>25</v>
      </c>
      <c r="I56" s="363" t="s">
        <v>29</v>
      </c>
      <c r="K56" s="13"/>
      <c r="L56" s="13" t="s">
        <v>287</v>
      </c>
    </row>
    <row r="57" spans="1:12" ht="40.5" customHeight="1" x14ac:dyDescent="0.2">
      <c r="A57" s="288"/>
      <c r="B57" s="364" t="s">
        <v>297</v>
      </c>
      <c r="C57" s="290" t="s">
        <v>247</v>
      </c>
      <c r="D57" s="291">
        <v>128</v>
      </c>
      <c r="E57" s="292" t="s">
        <v>9</v>
      </c>
      <c r="F57" s="113">
        <v>7.47</v>
      </c>
      <c r="G57" s="367">
        <f t="shared" si="2"/>
        <v>956.16</v>
      </c>
      <c r="H57" s="120" t="s">
        <v>25</v>
      </c>
      <c r="I57" s="441" t="s">
        <v>298</v>
      </c>
      <c r="J57" s="546"/>
      <c r="K57" s="13" t="s">
        <v>304</v>
      </c>
      <c r="L57" s="13" t="s">
        <v>288</v>
      </c>
    </row>
    <row r="58" spans="1:12" ht="40.5" customHeight="1" x14ac:dyDescent="0.2">
      <c r="A58" s="288"/>
      <c r="B58" s="368" t="s">
        <v>401</v>
      </c>
      <c r="C58" s="297" t="s">
        <v>248</v>
      </c>
      <c r="D58" s="298">
        <v>171</v>
      </c>
      <c r="E58" s="299" t="s">
        <v>10</v>
      </c>
      <c r="F58" s="125">
        <v>27.9</v>
      </c>
      <c r="G58" s="301">
        <f t="shared" si="2"/>
        <v>4770.8999999999996</v>
      </c>
      <c r="H58" s="124" t="s">
        <v>25</v>
      </c>
      <c r="I58" s="442"/>
      <c r="J58" s="546"/>
      <c r="K58" s="13" t="s">
        <v>304</v>
      </c>
      <c r="L58" s="13" t="s">
        <v>287</v>
      </c>
    </row>
    <row r="59" spans="1:12" ht="40.5" customHeight="1" x14ac:dyDescent="0.2">
      <c r="A59" s="288"/>
      <c r="B59" s="369" t="s">
        <v>402</v>
      </c>
      <c r="C59" s="303" t="s">
        <v>248</v>
      </c>
      <c r="D59" s="304">
        <v>27</v>
      </c>
      <c r="E59" s="305" t="s">
        <v>10</v>
      </c>
      <c r="F59" s="134">
        <v>27.9</v>
      </c>
      <c r="G59" s="307">
        <f t="shared" si="2"/>
        <v>753.3</v>
      </c>
      <c r="H59" s="133" t="s">
        <v>25</v>
      </c>
      <c r="I59" s="370" t="s">
        <v>445</v>
      </c>
      <c r="K59" s="13" t="s">
        <v>330</v>
      </c>
      <c r="L59" s="13" t="s">
        <v>287</v>
      </c>
    </row>
    <row r="60" spans="1:12" ht="40.5" customHeight="1" x14ac:dyDescent="0.2">
      <c r="A60" s="288"/>
      <c r="B60" s="362" t="s">
        <v>237</v>
      </c>
      <c r="C60" s="303" t="s">
        <v>253</v>
      </c>
      <c r="D60" s="304">
        <v>5756</v>
      </c>
      <c r="E60" s="305" t="s">
        <v>11</v>
      </c>
      <c r="F60" s="134">
        <v>1</v>
      </c>
      <c r="G60" s="307">
        <f>D60*F60</f>
        <v>5756</v>
      </c>
      <c r="H60" s="133" t="s">
        <v>280</v>
      </c>
      <c r="I60" s="363" t="s">
        <v>282</v>
      </c>
      <c r="K60" s="13" t="s">
        <v>330</v>
      </c>
      <c r="L60" s="13" t="s">
        <v>288</v>
      </c>
    </row>
    <row r="61" spans="1:12" ht="25.5" x14ac:dyDescent="0.2">
      <c r="A61" s="288"/>
      <c r="B61" s="362" t="s">
        <v>465</v>
      </c>
      <c r="C61" s="303" t="s">
        <v>253</v>
      </c>
      <c r="D61" s="304">
        <v>7053</v>
      </c>
      <c r="E61" s="305" t="s">
        <v>173</v>
      </c>
      <c r="F61" s="134">
        <v>0.78</v>
      </c>
      <c r="G61" s="307">
        <f>D61*F61</f>
        <v>5501.34</v>
      </c>
      <c r="H61" s="133" t="s">
        <v>280</v>
      </c>
      <c r="I61" s="363" t="s">
        <v>447</v>
      </c>
      <c r="K61" s="13" t="s">
        <v>330</v>
      </c>
      <c r="L61" s="13" t="s">
        <v>288</v>
      </c>
    </row>
    <row r="62" spans="1:12" ht="38.25" x14ac:dyDescent="0.2">
      <c r="A62" s="288"/>
      <c r="B62" s="362" t="s">
        <v>375</v>
      </c>
      <c r="C62" s="303" t="s">
        <v>248</v>
      </c>
      <c r="D62" s="304">
        <v>34</v>
      </c>
      <c r="E62" s="305" t="s">
        <v>10</v>
      </c>
      <c r="F62" s="134">
        <v>27.9</v>
      </c>
      <c r="G62" s="307">
        <f>D62*F62</f>
        <v>948.59999999999991</v>
      </c>
      <c r="H62" s="133" t="s">
        <v>25</v>
      </c>
      <c r="I62" s="363" t="s">
        <v>446</v>
      </c>
      <c r="K62" s="13" t="s">
        <v>330</v>
      </c>
      <c r="L62" s="13" t="s">
        <v>287</v>
      </c>
    </row>
    <row r="63" spans="1:12" ht="26.25" thickBot="1" x14ac:dyDescent="0.25">
      <c r="A63" s="319"/>
      <c r="B63" s="371" t="s">
        <v>316</v>
      </c>
      <c r="C63" s="321" t="s">
        <v>248</v>
      </c>
      <c r="D63" s="322">
        <v>68</v>
      </c>
      <c r="E63" s="323" t="s">
        <v>10</v>
      </c>
      <c r="F63" s="149">
        <v>27.9</v>
      </c>
      <c r="G63" s="325">
        <f>D63*F63</f>
        <v>1897.1999999999998</v>
      </c>
      <c r="H63" s="148" t="s">
        <v>25</v>
      </c>
      <c r="I63" s="372" t="s">
        <v>27</v>
      </c>
      <c r="K63" s="13" t="s">
        <v>330</v>
      </c>
      <c r="L63" s="13" t="s">
        <v>287</v>
      </c>
    </row>
    <row r="64" spans="1:12" x14ac:dyDescent="0.2">
      <c r="A64" s="280" t="s">
        <v>47</v>
      </c>
      <c r="B64" s="359" t="s">
        <v>17</v>
      </c>
      <c r="C64" s="282" t="s">
        <v>248</v>
      </c>
      <c r="D64" s="283">
        <v>519</v>
      </c>
      <c r="E64" s="284" t="s">
        <v>10</v>
      </c>
      <c r="F64" s="178">
        <v>34</v>
      </c>
      <c r="G64" s="286">
        <f t="shared" si="2"/>
        <v>17646</v>
      </c>
      <c r="H64" s="177" t="s">
        <v>25</v>
      </c>
      <c r="I64" s="361" t="s">
        <v>33</v>
      </c>
      <c r="K64" s="13"/>
      <c r="L64" s="13" t="s">
        <v>287</v>
      </c>
    </row>
    <row r="65" spans="1:12" ht="18.75" customHeight="1" x14ac:dyDescent="0.2">
      <c r="A65" s="288"/>
      <c r="B65" s="364" t="s">
        <v>94</v>
      </c>
      <c r="C65" s="290" t="s">
        <v>248</v>
      </c>
      <c r="D65" s="291">
        <v>153</v>
      </c>
      <c r="E65" s="292" t="s">
        <v>10</v>
      </c>
      <c r="F65" s="113">
        <v>46</v>
      </c>
      <c r="G65" s="294">
        <f t="shared" si="2"/>
        <v>7038</v>
      </c>
      <c r="H65" s="443" t="s">
        <v>25</v>
      </c>
      <c r="I65" s="460" t="s">
        <v>95</v>
      </c>
      <c r="J65" s="546"/>
      <c r="K65" s="13"/>
      <c r="L65" s="13" t="s">
        <v>287</v>
      </c>
    </row>
    <row r="66" spans="1:12" ht="19.5" customHeight="1" x14ac:dyDescent="0.2">
      <c r="A66" s="288"/>
      <c r="B66" s="373" t="s">
        <v>285</v>
      </c>
      <c r="C66" s="297" t="s">
        <v>248</v>
      </c>
      <c r="D66" s="298">
        <v>187</v>
      </c>
      <c r="E66" s="299" t="s">
        <v>10</v>
      </c>
      <c r="F66" s="125">
        <v>46</v>
      </c>
      <c r="G66" s="301">
        <f t="shared" si="2"/>
        <v>8602</v>
      </c>
      <c r="H66" s="447"/>
      <c r="I66" s="470"/>
      <c r="J66" s="546"/>
      <c r="K66" s="13"/>
      <c r="L66" s="13" t="s">
        <v>287</v>
      </c>
    </row>
    <row r="67" spans="1:12" ht="38.25" x14ac:dyDescent="0.2">
      <c r="A67" s="288"/>
      <c r="B67" s="362" t="s">
        <v>327</v>
      </c>
      <c r="C67" s="303" t="s">
        <v>248</v>
      </c>
      <c r="D67" s="304">
        <v>417</v>
      </c>
      <c r="E67" s="305" t="s">
        <v>10</v>
      </c>
      <c r="F67" s="134">
        <v>42.1</v>
      </c>
      <c r="G67" s="307">
        <f t="shared" si="2"/>
        <v>17555.7</v>
      </c>
      <c r="H67" s="374" t="s">
        <v>25</v>
      </c>
      <c r="I67" s="375" t="s">
        <v>95</v>
      </c>
      <c r="J67" s="25"/>
      <c r="K67" s="13"/>
      <c r="L67" s="13" t="s">
        <v>287</v>
      </c>
    </row>
    <row r="68" spans="1:12" ht="38.25" x14ac:dyDescent="0.2">
      <c r="A68" s="288"/>
      <c r="B68" s="362" t="s">
        <v>301</v>
      </c>
      <c r="C68" s="303" t="s">
        <v>248</v>
      </c>
      <c r="D68" s="304">
        <v>164</v>
      </c>
      <c r="E68" s="305" t="s">
        <v>10</v>
      </c>
      <c r="F68" s="134">
        <v>42.1</v>
      </c>
      <c r="G68" s="307">
        <f t="shared" si="2"/>
        <v>6904.4000000000005</v>
      </c>
      <c r="H68" s="374" t="s">
        <v>25</v>
      </c>
      <c r="I68" s="375" t="s">
        <v>31</v>
      </c>
      <c r="J68" s="25"/>
      <c r="K68" s="13" t="s">
        <v>330</v>
      </c>
      <c r="L68" s="13" t="s">
        <v>287</v>
      </c>
    </row>
    <row r="69" spans="1:12" ht="38.25" x14ac:dyDescent="0.2">
      <c r="A69" s="288"/>
      <c r="B69" s="362" t="s">
        <v>18</v>
      </c>
      <c r="C69" s="303" t="s">
        <v>248</v>
      </c>
      <c r="D69" s="304">
        <v>190</v>
      </c>
      <c r="E69" s="305" t="s">
        <v>10</v>
      </c>
      <c r="F69" s="134">
        <v>42.1</v>
      </c>
      <c r="G69" s="307">
        <f t="shared" si="2"/>
        <v>7999</v>
      </c>
      <c r="H69" s="133" t="s">
        <v>25</v>
      </c>
      <c r="I69" s="363" t="s">
        <v>31</v>
      </c>
      <c r="K69" s="13"/>
      <c r="L69" s="13" t="s">
        <v>287</v>
      </c>
    </row>
    <row r="70" spans="1:12" x14ac:dyDescent="0.2">
      <c r="A70" s="288"/>
      <c r="B70" s="362" t="s">
        <v>332</v>
      </c>
      <c r="C70" s="303" t="s">
        <v>248</v>
      </c>
      <c r="D70" s="304">
        <v>141</v>
      </c>
      <c r="E70" s="305" t="s">
        <v>10</v>
      </c>
      <c r="F70" s="134">
        <v>22.27</v>
      </c>
      <c r="G70" s="307">
        <f t="shared" si="2"/>
        <v>3140.07</v>
      </c>
      <c r="H70" s="133" t="s">
        <v>25</v>
      </c>
      <c r="I70" s="363" t="s">
        <v>33</v>
      </c>
      <c r="K70" s="13" t="s">
        <v>330</v>
      </c>
      <c r="L70" s="13" t="s">
        <v>287</v>
      </c>
    </row>
    <row r="71" spans="1:12" ht="20.25" customHeight="1" x14ac:dyDescent="0.2">
      <c r="A71" s="288"/>
      <c r="B71" s="364" t="s">
        <v>352</v>
      </c>
      <c r="C71" s="290" t="s">
        <v>248</v>
      </c>
      <c r="D71" s="291">
        <v>50</v>
      </c>
      <c r="E71" s="292" t="s">
        <v>10</v>
      </c>
      <c r="F71" s="113">
        <v>45.52</v>
      </c>
      <c r="G71" s="294">
        <f t="shared" si="2"/>
        <v>2276</v>
      </c>
      <c r="H71" s="446" t="s">
        <v>25</v>
      </c>
      <c r="I71" s="441" t="s">
        <v>448</v>
      </c>
      <c r="J71" s="546"/>
      <c r="K71" s="13"/>
      <c r="L71" s="13" t="s">
        <v>287</v>
      </c>
    </row>
    <row r="72" spans="1:12" ht="19.5" customHeight="1" x14ac:dyDescent="0.2">
      <c r="A72" s="288"/>
      <c r="B72" s="373" t="s">
        <v>353</v>
      </c>
      <c r="C72" s="297" t="s">
        <v>248</v>
      </c>
      <c r="D72" s="298">
        <v>25</v>
      </c>
      <c r="E72" s="299" t="s">
        <v>10</v>
      </c>
      <c r="F72" s="125">
        <v>45.52</v>
      </c>
      <c r="G72" s="301">
        <f t="shared" si="2"/>
        <v>1138</v>
      </c>
      <c r="H72" s="447"/>
      <c r="I72" s="442"/>
      <c r="J72" s="546"/>
      <c r="K72" s="13"/>
      <c r="L72" s="13" t="s">
        <v>287</v>
      </c>
    </row>
    <row r="73" spans="1:12" ht="39" thickBot="1" x14ac:dyDescent="0.25">
      <c r="A73" s="319"/>
      <c r="B73" s="376" t="str">
        <f>"15/7"</f>
        <v>15/7</v>
      </c>
      <c r="C73" s="321" t="s">
        <v>248</v>
      </c>
      <c r="D73" s="322">
        <v>48</v>
      </c>
      <c r="E73" s="323" t="s">
        <v>449</v>
      </c>
      <c r="F73" s="149">
        <v>22.27</v>
      </c>
      <c r="G73" s="325">
        <f t="shared" si="2"/>
        <v>1068.96</v>
      </c>
      <c r="H73" s="148" t="s">
        <v>25</v>
      </c>
      <c r="I73" s="430" t="s">
        <v>450</v>
      </c>
      <c r="K73" s="13"/>
      <c r="L73" s="13" t="s">
        <v>287</v>
      </c>
    </row>
    <row r="74" spans="1:12" ht="38.25" x14ac:dyDescent="0.2">
      <c r="A74" s="280" t="s">
        <v>48</v>
      </c>
      <c r="B74" s="359" t="s">
        <v>308</v>
      </c>
      <c r="C74" s="282" t="s">
        <v>248</v>
      </c>
      <c r="D74" s="283">
        <v>1268</v>
      </c>
      <c r="E74" s="284" t="s">
        <v>207</v>
      </c>
      <c r="F74" s="178">
        <v>55.8</v>
      </c>
      <c r="G74" s="286">
        <f t="shared" si="2"/>
        <v>70754.399999999994</v>
      </c>
      <c r="H74" s="177" t="s">
        <v>102</v>
      </c>
      <c r="I74" s="361" t="s">
        <v>309</v>
      </c>
      <c r="K74" s="13"/>
      <c r="L74" s="13" t="s">
        <v>287</v>
      </c>
    </row>
    <row r="75" spans="1:12" ht="51" x14ac:dyDescent="0.2">
      <c r="A75" s="288"/>
      <c r="B75" s="362" t="s">
        <v>234</v>
      </c>
      <c r="C75" s="303" t="s">
        <v>248</v>
      </c>
      <c r="D75" s="304">
        <v>433</v>
      </c>
      <c r="E75" s="305" t="s">
        <v>10</v>
      </c>
      <c r="F75" s="134">
        <v>50</v>
      </c>
      <c r="G75" s="307">
        <f>D75*F75</f>
        <v>21650</v>
      </c>
      <c r="H75" s="133" t="s">
        <v>102</v>
      </c>
      <c r="I75" s="363" t="s">
        <v>286</v>
      </c>
      <c r="K75" s="13"/>
      <c r="L75" s="13" t="s">
        <v>287</v>
      </c>
    </row>
    <row r="76" spans="1:12" ht="38.25" x14ac:dyDescent="0.2">
      <c r="A76" s="288"/>
      <c r="B76" s="353" t="s">
        <v>274</v>
      </c>
      <c r="C76" s="303" t="s">
        <v>248</v>
      </c>
      <c r="D76" s="304">
        <v>181</v>
      </c>
      <c r="E76" s="305" t="s">
        <v>10</v>
      </c>
      <c r="F76" s="134">
        <v>50.9</v>
      </c>
      <c r="G76" s="307">
        <f t="shared" si="2"/>
        <v>9212.9</v>
      </c>
      <c r="H76" s="133" t="s">
        <v>25</v>
      </c>
      <c r="I76" s="363" t="s">
        <v>136</v>
      </c>
      <c r="K76" s="13"/>
      <c r="L76" s="13" t="s">
        <v>287</v>
      </c>
    </row>
    <row r="77" spans="1:12" ht="38.25" x14ac:dyDescent="0.2">
      <c r="A77" s="288"/>
      <c r="B77" s="353" t="s">
        <v>275</v>
      </c>
      <c r="C77" s="303" t="s">
        <v>248</v>
      </c>
      <c r="D77" s="304">
        <v>99</v>
      </c>
      <c r="E77" s="305" t="s">
        <v>10</v>
      </c>
      <c r="F77" s="134">
        <v>50.9</v>
      </c>
      <c r="G77" s="307">
        <f t="shared" si="2"/>
        <v>5039.0999999999995</v>
      </c>
      <c r="H77" s="133" t="s">
        <v>25</v>
      </c>
      <c r="I77" s="363" t="s">
        <v>136</v>
      </c>
      <c r="K77" s="13"/>
      <c r="L77" s="13" t="s">
        <v>287</v>
      </c>
    </row>
    <row r="78" spans="1:12" ht="38.25" x14ac:dyDescent="0.2">
      <c r="A78" s="288"/>
      <c r="B78" s="353" t="s">
        <v>300</v>
      </c>
      <c r="C78" s="303" t="s">
        <v>248</v>
      </c>
      <c r="D78" s="304">
        <v>37</v>
      </c>
      <c r="E78" s="305" t="s">
        <v>10</v>
      </c>
      <c r="F78" s="134">
        <v>46</v>
      </c>
      <c r="G78" s="307">
        <f t="shared" si="2"/>
        <v>1702</v>
      </c>
      <c r="H78" s="133" t="s">
        <v>25</v>
      </c>
      <c r="I78" s="363" t="s">
        <v>136</v>
      </c>
      <c r="K78" s="13"/>
      <c r="L78" s="13" t="s">
        <v>287</v>
      </c>
    </row>
    <row r="79" spans="1:12" ht="19.5" customHeight="1" x14ac:dyDescent="0.2">
      <c r="A79" s="288"/>
      <c r="B79" s="335" t="s">
        <v>366</v>
      </c>
      <c r="C79" s="290" t="s">
        <v>248</v>
      </c>
      <c r="D79" s="291">
        <v>12</v>
      </c>
      <c r="E79" s="292" t="s">
        <v>10</v>
      </c>
      <c r="F79" s="113">
        <v>50.9</v>
      </c>
      <c r="G79" s="294">
        <f t="shared" si="2"/>
        <v>610.79999999999995</v>
      </c>
      <c r="H79" s="443" t="s">
        <v>25</v>
      </c>
      <c r="I79" s="441" t="s">
        <v>448</v>
      </c>
      <c r="J79" s="546"/>
      <c r="K79" s="13" t="s">
        <v>330</v>
      </c>
      <c r="L79" s="13" t="s">
        <v>287</v>
      </c>
    </row>
    <row r="80" spans="1:12" ht="21.75" customHeight="1" thickBot="1" x14ac:dyDescent="0.25">
      <c r="A80" s="319"/>
      <c r="B80" s="358" t="s">
        <v>367</v>
      </c>
      <c r="C80" s="321" t="s">
        <v>248</v>
      </c>
      <c r="D80" s="322">
        <v>31</v>
      </c>
      <c r="E80" s="323" t="s">
        <v>10</v>
      </c>
      <c r="F80" s="149">
        <v>50.9</v>
      </c>
      <c r="G80" s="325">
        <f t="shared" si="2"/>
        <v>1577.8999999999999</v>
      </c>
      <c r="H80" s="444"/>
      <c r="I80" s="445"/>
      <c r="J80" s="546"/>
      <c r="K80" s="13" t="s">
        <v>330</v>
      </c>
      <c r="L80" s="13" t="s">
        <v>287</v>
      </c>
    </row>
    <row r="81" spans="1:12" ht="25.5" x14ac:dyDescent="0.2">
      <c r="A81" s="280" t="s">
        <v>210</v>
      </c>
      <c r="B81" s="377" t="s">
        <v>331</v>
      </c>
      <c r="C81" s="282" t="s">
        <v>248</v>
      </c>
      <c r="D81" s="283">
        <v>30</v>
      </c>
      <c r="E81" s="284" t="s">
        <v>10</v>
      </c>
      <c r="F81" s="178">
        <v>50.9</v>
      </c>
      <c r="G81" s="286">
        <f t="shared" si="2"/>
        <v>1527</v>
      </c>
      <c r="H81" s="177" t="s">
        <v>25</v>
      </c>
      <c r="I81" s="361" t="s">
        <v>443</v>
      </c>
      <c r="K81" s="13" t="s">
        <v>330</v>
      </c>
      <c r="L81" s="13" t="s">
        <v>287</v>
      </c>
    </row>
    <row r="82" spans="1:12" ht="25.5" x14ac:dyDescent="0.2">
      <c r="A82" s="288"/>
      <c r="B82" s="353" t="s">
        <v>364</v>
      </c>
      <c r="C82" s="339" t="s">
        <v>246</v>
      </c>
      <c r="D82" s="304">
        <v>205</v>
      </c>
      <c r="E82" s="305" t="s">
        <v>10</v>
      </c>
      <c r="F82" s="134">
        <v>21.4</v>
      </c>
      <c r="G82" s="307">
        <f t="shared" si="2"/>
        <v>4387</v>
      </c>
      <c r="H82" s="133" t="s">
        <v>25</v>
      </c>
      <c r="I82" s="363" t="s">
        <v>451</v>
      </c>
      <c r="K82" s="13" t="s">
        <v>330</v>
      </c>
      <c r="L82" s="13" t="s">
        <v>287</v>
      </c>
    </row>
    <row r="83" spans="1:12" ht="21.75" customHeight="1" x14ac:dyDescent="0.2">
      <c r="A83" s="288"/>
      <c r="B83" s="335" t="s">
        <v>470</v>
      </c>
      <c r="C83" s="318" t="s">
        <v>247</v>
      </c>
      <c r="D83" s="291">
        <v>28</v>
      </c>
      <c r="E83" s="292" t="s">
        <v>10</v>
      </c>
      <c r="F83" s="113">
        <v>21.4</v>
      </c>
      <c r="G83" s="294">
        <f t="shared" si="2"/>
        <v>599.19999999999993</v>
      </c>
      <c r="H83" s="446" t="s">
        <v>25</v>
      </c>
      <c r="I83" s="541" t="s">
        <v>474</v>
      </c>
      <c r="J83" s="546"/>
      <c r="K83" s="13"/>
      <c r="L83" s="13" t="s">
        <v>287</v>
      </c>
    </row>
    <row r="84" spans="1:12" ht="20.25" customHeight="1" x14ac:dyDescent="0.2">
      <c r="A84" s="288"/>
      <c r="B84" s="335" t="s">
        <v>471</v>
      </c>
      <c r="C84" s="318" t="s">
        <v>247</v>
      </c>
      <c r="D84" s="291">
        <v>138</v>
      </c>
      <c r="E84" s="292" t="s">
        <v>9</v>
      </c>
      <c r="F84" s="113">
        <v>7.35</v>
      </c>
      <c r="G84" s="294">
        <f t="shared" si="2"/>
        <v>1014.3</v>
      </c>
      <c r="H84" s="443"/>
      <c r="I84" s="441"/>
      <c r="J84" s="546"/>
      <c r="K84" s="13"/>
      <c r="L84" s="13" t="s">
        <v>288</v>
      </c>
    </row>
    <row r="85" spans="1:12" ht="18" customHeight="1" x14ac:dyDescent="0.2">
      <c r="A85" s="288"/>
      <c r="B85" s="335" t="s">
        <v>472</v>
      </c>
      <c r="C85" s="318" t="s">
        <v>247</v>
      </c>
      <c r="D85" s="291">
        <v>23</v>
      </c>
      <c r="E85" s="292" t="s">
        <v>9</v>
      </c>
      <c r="F85" s="113">
        <v>7.35</v>
      </c>
      <c r="G85" s="294">
        <f t="shared" si="2"/>
        <v>169.04999999999998</v>
      </c>
      <c r="H85" s="443"/>
      <c r="I85" s="441"/>
      <c r="J85" s="546"/>
      <c r="K85" s="13"/>
      <c r="L85" s="13" t="s">
        <v>288</v>
      </c>
    </row>
    <row r="86" spans="1:12" ht="21" customHeight="1" thickBot="1" x14ac:dyDescent="0.25">
      <c r="A86" s="288"/>
      <c r="B86" s="335" t="s">
        <v>473</v>
      </c>
      <c r="C86" s="290" t="s">
        <v>248</v>
      </c>
      <c r="D86" s="291">
        <v>47</v>
      </c>
      <c r="E86" s="292" t="s">
        <v>9</v>
      </c>
      <c r="F86" s="113">
        <v>7.35</v>
      </c>
      <c r="G86" s="294">
        <f t="shared" si="2"/>
        <v>345.45</v>
      </c>
      <c r="H86" s="444"/>
      <c r="I86" s="445"/>
      <c r="J86" s="546"/>
      <c r="K86" s="13"/>
      <c r="L86" s="13" t="s">
        <v>288</v>
      </c>
    </row>
    <row r="87" spans="1:12" ht="38.25" x14ac:dyDescent="0.2">
      <c r="A87" s="280" t="s">
        <v>49</v>
      </c>
      <c r="B87" s="377" t="s">
        <v>350</v>
      </c>
      <c r="C87" s="282" t="s">
        <v>248</v>
      </c>
      <c r="D87" s="283">
        <v>64</v>
      </c>
      <c r="E87" s="284" t="s">
        <v>10</v>
      </c>
      <c r="F87" s="178">
        <v>46</v>
      </c>
      <c r="G87" s="286">
        <f t="shared" si="2"/>
        <v>2944</v>
      </c>
      <c r="H87" s="177" t="s">
        <v>25</v>
      </c>
      <c r="I87" s="361" t="s">
        <v>136</v>
      </c>
      <c r="K87" s="13"/>
      <c r="L87" s="13" t="s">
        <v>287</v>
      </c>
    </row>
    <row r="88" spans="1:12" ht="39" thickBot="1" x14ac:dyDescent="0.25">
      <c r="A88" s="319"/>
      <c r="B88" s="358" t="s">
        <v>351</v>
      </c>
      <c r="C88" s="321" t="s">
        <v>248</v>
      </c>
      <c r="D88" s="322">
        <v>37</v>
      </c>
      <c r="E88" s="323" t="s">
        <v>10</v>
      </c>
      <c r="F88" s="149">
        <v>46</v>
      </c>
      <c r="G88" s="325">
        <f>D88*F88</f>
        <v>1702</v>
      </c>
      <c r="H88" s="148" t="s">
        <v>25</v>
      </c>
      <c r="I88" s="372" t="s">
        <v>136</v>
      </c>
      <c r="K88" s="13"/>
      <c r="L88" s="13" t="s">
        <v>287</v>
      </c>
    </row>
    <row r="89" spans="1:12" ht="26.25" thickBot="1" x14ac:dyDescent="0.25">
      <c r="A89" s="319" t="s">
        <v>50</v>
      </c>
      <c r="B89" s="371" t="s">
        <v>89</v>
      </c>
      <c r="C89" s="321" t="s">
        <v>248</v>
      </c>
      <c r="D89" s="322">
        <v>162</v>
      </c>
      <c r="E89" s="323" t="s">
        <v>10</v>
      </c>
      <c r="F89" s="149">
        <v>50</v>
      </c>
      <c r="G89" s="325">
        <f t="shared" ref="G89" si="3">D89*F89</f>
        <v>8100</v>
      </c>
      <c r="H89" s="148" t="s">
        <v>25</v>
      </c>
      <c r="I89" s="372" t="s">
        <v>27</v>
      </c>
      <c r="K89" s="13"/>
      <c r="L89" s="13" t="s">
        <v>287</v>
      </c>
    </row>
    <row r="90" spans="1:12" ht="13.5" thickBot="1" x14ac:dyDescent="0.25">
      <c r="A90" s="80"/>
      <c r="B90" s="69"/>
      <c r="C90" s="15"/>
      <c r="D90" s="54"/>
      <c r="E90" s="85"/>
      <c r="F90" s="278" t="s">
        <v>37</v>
      </c>
      <c r="G90" s="279">
        <f>SUM(G6:G89)</f>
        <v>727363.83000000007</v>
      </c>
      <c r="H90" s="20"/>
      <c r="I90" s="21"/>
      <c r="J90" s="48"/>
      <c r="K90" s="13"/>
      <c r="L90" s="13"/>
    </row>
    <row r="91" spans="1:12" x14ac:dyDescent="0.2">
      <c r="A91" s="80"/>
      <c r="B91" s="69"/>
      <c r="C91" s="15"/>
      <c r="D91" s="54"/>
      <c r="E91" s="85"/>
      <c r="F91" s="15"/>
      <c r="G91" s="17"/>
      <c r="H91" s="16"/>
      <c r="I91" s="18"/>
      <c r="J91" s="48"/>
      <c r="K91" s="13"/>
      <c r="L91" s="13"/>
    </row>
    <row r="92" spans="1:12" x14ac:dyDescent="0.2">
      <c r="A92" s="80"/>
      <c r="B92" s="69"/>
      <c r="C92" s="15"/>
      <c r="D92" s="54"/>
      <c r="E92" s="85"/>
      <c r="F92" s="15"/>
      <c r="G92" s="17"/>
      <c r="H92" s="16"/>
      <c r="I92" s="18"/>
      <c r="J92" s="48"/>
      <c r="K92" s="13"/>
      <c r="L92" s="13"/>
    </row>
    <row r="93" spans="1:12" ht="13.5" thickBot="1" x14ac:dyDescent="0.25">
      <c r="A93" s="264" t="s">
        <v>15</v>
      </c>
      <c r="B93" s="25"/>
      <c r="C93" s="12"/>
      <c r="D93" s="55"/>
      <c r="E93" s="263"/>
      <c r="F93" s="12"/>
      <c r="G93" s="43"/>
      <c r="H93" s="46"/>
      <c r="I93" s="42"/>
      <c r="K93" s="13"/>
      <c r="L93" s="13"/>
    </row>
    <row r="94" spans="1:12" ht="39" thickBot="1" x14ac:dyDescent="0.25">
      <c r="A94" s="265" t="s">
        <v>1</v>
      </c>
      <c r="B94" s="266" t="s">
        <v>32</v>
      </c>
      <c r="C94" s="267" t="s">
        <v>20</v>
      </c>
      <c r="D94" s="268" t="s">
        <v>16</v>
      </c>
      <c r="E94" s="269" t="s">
        <v>21</v>
      </c>
      <c r="F94" s="270" t="s">
        <v>22</v>
      </c>
      <c r="G94" s="270" t="s">
        <v>4</v>
      </c>
      <c r="H94" s="270" t="s">
        <v>23</v>
      </c>
      <c r="I94" s="271" t="s">
        <v>24</v>
      </c>
      <c r="J94" s="544"/>
      <c r="K94" s="13"/>
      <c r="L94" s="13"/>
    </row>
    <row r="95" spans="1:12" ht="25.5" x14ac:dyDescent="0.2">
      <c r="A95" s="382" t="s">
        <v>144</v>
      </c>
      <c r="B95" s="174" t="s">
        <v>145</v>
      </c>
      <c r="C95" s="383" t="s">
        <v>146</v>
      </c>
      <c r="D95" s="384" t="s">
        <v>137</v>
      </c>
      <c r="E95" s="385">
        <v>55.11</v>
      </c>
      <c r="F95" s="386">
        <f>G95/E95</f>
        <v>1068.7715478134639</v>
      </c>
      <c r="G95" s="387">
        <v>58900</v>
      </c>
      <c r="H95" s="388" t="s">
        <v>26</v>
      </c>
      <c r="I95" s="389" t="s">
        <v>453</v>
      </c>
      <c r="K95" s="13" t="s">
        <v>330</v>
      </c>
      <c r="L95" s="13" t="s">
        <v>289</v>
      </c>
    </row>
    <row r="96" spans="1:12" ht="25.5" x14ac:dyDescent="0.2">
      <c r="A96" s="390" t="s">
        <v>365</v>
      </c>
      <c r="B96" s="406" t="s">
        <v>463</v>
      </c>
      <c r="C96" s="391" t="s">
        <v>454</v>
      </c>
      <c r="D96" s="392" t="s">
        <v>460</v>
      </c>
      <c r="E96" s="305">
        <v>36.97</v>
      </c>
      <c r="F96" s="393">
        <v>450</v>
      </c>
      <c r="G96" s="394">
        <f>E96*F96</f>
        <v>16636.5</v>
      </c>
      <c r="H96" s="308" t="s">
        <v>26</v>
      </c>
      <c r="I96" s="309" t="s">
        <v>453</v>
      </c>
      <c r="K96" s="13" t="s">
        <v>330</v>
      </c>
      <c r="L96" s="13" t="s">
        <v>289</v>
      </c>
    </row>
    <row r="97" spans="1:12" ht="25.5" x14ac:dyDescent="0.2">
      <c r="A97" s="390" t="s">
        <v>370</v>
      </c>
      <c r="B97" s="406" t="s">
        <v>462</v>
      </c>
      <c r="C97" s="391" t="s">
        <v>455</v>
      </c>
      <c r="D97" s="392" t="s">
        <v>460</v>
      </c>
      <c r="E97" s="305">
        <v>45.55</v>
      </c>
      <c r="F97" s="393">
        <v>979</v>
      </c>
      <c r="G97" s="394">
        <f>E97*F97</f>
        <v>44593.45</v>
      </c>
      <c r="H97" s="308" t="s">
        <v>26</v>
      </c>
      <c r="I97" s="309" t="s">
        <v>453</v>
      </c>
      <c r="K97" s="13" t="s">
        <v>330</v>
      </c>
      <c r="L97" s="13" t="s">
        <v>289</v>
      </c>
    </row>
    <row r="98" spans="1:12" ht="51.75" thickBot="1" x14ac:dyDescent="0.25">
      <c r="A98" s="319" t="s">
        <v>396</v>
      </c>
      <c r="B98" s="145" t="s">
        <v>464</v>
      </c>
      <c r="C98" s="378" t="s">
        <v>456</v>
      </c>
      <c r="D98" s="171" t="s">
        <v>137</v>
      </c>
      <c r="E98" s="323">
        <v>63.45</v>
      </c>
      <c r="F98" s="379">
        <v>644.69000000000005</v>
      </c>
      <c r="G98" s="380">
        <f>E98*F98</f>
        <v>40905.580500000004</v>
      </c>
      <c r="H98" s="326" t="s">
        <v>26</v>
      </c>
      <c r="I98" s="381" t="s">
        <v>461</v>
      </c>
      <c r="K98" s="13" t="s">
        <v>330</v>
      </c>
      <c r="L98" s="13" t="s">
        <v>289</v>
      </c>
    </row>
    <row r="99" spans="1:12" ht="13.5" thickBot="1" x14ac:dyDescent="0.25">
      <c r="A99" s="4"/>
      <c r="B99" s="46"/>
      <c r="C99" s="15"/>
      <c r="D99" s="55"/>
      <c r="E99" s="4"/>
      <c r="F99" s="402" t="s">
        <v>37</v>
      </c>
      <c r="G99" s="403">
        <f>SUM(G95:G98)</f>
        <v>161035.53049999999</v>
      </c>
      <c r="H99" s="10"/>
      <c r="I99" s="1"/>
      <c r="J99" s="48"/>
      <c r="K99" s="13"/>
      <c r="L99" s="13"/>
    </row>
    <row r="100" spans="1:12" x14ac:dyDescent="0.2">
      <c r="A100" s="49"/>
      <c r="B100" s="46"/>
      <c r="C100" s="15"/>
      <c r="D100" s="55"/>
      <c r="E100" s="46"/>
      <c r="F100" s="81"/>
      <c r="G100" s="38"/>
      <c r="H100" s="10"/>
      <c r="I100" s="1"/>
      <c r="J100" s="48"/>
      <c r="K100" s="13"/>
      <c r="L100" s="13"/>
    </row>
    <row r="101" spans="1:12" ht="13.5" thickBot="1" x14ac:dyDescent="0.25">
      <c r="A101" s="49"/>
      <c r="B101" s="9"/>
      <c r="C101" s="36"/>
      <c r="D101" s="53"/>
      <c r="E101" s="9"/>
      <c r="F101" s="37"/>
      <c r="G101" s="38"/>
      <c r="H101" s="10"/>
      <c r="I101" s="1"/>
      <c r="J101" s="48"/>
      <c r="K101" s="3"/>
    </row>
    <row r="102" spans="1:12" ht="13.5" thickBot="1" x14ac:dyDescent="0.25">
      <c r="A102" s="49" t="s">
        <v>38</v>
      </c>
      <c r="B102" s="3"/>
      <c r="C102" s="39"/>
      <c r="D102" s="56"/>
      <c r="E102" s="24"/>
      <c r="F102" s="404" t="s">
        <v>452</v>
      </c>
      <c r="G102" s="403">
        <f>SUM(G90,G99)</f>
        <v>888399.36050000007</v>
      </c>
      <c r="H102" s="10"/>
      <c r="I102" s="1"/>
      <c r="K102" s="3"/>
    </row>
    <row r="103" spans="1:12" x14ac:dyDescent="0.2">
      <c r="A103" s="50" t="s">
        <v>34</v>
      </c>
      <c r="B103" s="3"/>
      <c r="C103" s="39"/>
      <c r="D103" s="56"/>
      <c r="E103" s="9"/>
      <c r="F103" s="31"/>
      <c r="G103" s="32"/>
      <c r="H103" s="24"/>
      <c r="I103" s="22"/>
      <c r="K103" s="3"/>
    </row>
    <row r="104" spans="1:12" ht="13.5" thickBot="1" x14ac:dyDescent="0.25">
      <c r="A104" s="51" t="s">
        <v>35</v>
      </c>
      <c r="B104" s="3"/>
      <c r="C104" s="39"/>
      <c r="D104" s="53"/>
      <c r="E104" s="64"/>
      <c r="F104" s="65"/>
      <c r="H104" s="34"/>
      <c r="I104" s="23"/>
      <c r="K104" s="3"/>
    </row>
    <row r="105" spans="1:12" ht="39" thickBot="1" x14ac:dyDescent="0.25">
      <c r="A105" s="51" t="s">
        <v>104</v>
      </c>
      <c r="B105" s="3"/>
      <c r="C105" s="39"/>
      <c r="D105" s="57"/>
      <c r="E105" s="398"/>
      <c r="F105" s="399"/>
      <c r="G105" s="400" t="s">
        <v>37</v>
      </c>
      <c r="H105" s="401" t="s">
        <v>329</v>
      </c>
      <c r="I105" s="40"/>
      <c r="K105" s="3"/>
    </row>
    <row r="106" spans="1:12" x14ac:dyDescent="0.2">
      <c r="A106" s="51" t="s">
        <v>36</v>
      </c>
      <c r="B106" s="3"/>
      <c r="C106" s="39"/>
      <c r="D106" s="57"/>
      <c r="E106" s="452" t="s">
        <v>37</v>
      </c>
      <c r="F106" s="453"/>
      <c r="G106" s="286">
        <f>SUM(G107:G110)</f>
        <v>888399.36050000007</v>
      </c>
      <c r="H106" s="395">
        <f>SUM(H107:H110)</f>
        <v>336339.68050000002</v>
      </c>
      <c r="I106" s="40"/>
      <c r="K106" s="3"/>
    </row>
    <row r="107" spans="1:12" x14ac:dyDescent="0.2">
      <c r="A107" s="50"/>
      <c r="B107" s="3"/>
      <c r="C107" s="39"/>
      <c r="D107" s="57"/>
      <c r="E107" s="450" t="s">
        <v>186</v>
      </c>
      <c r="F107" s="451"/>
      <c r="G107" s="294">
        <f>SUMIF(L6:L98,"S",G6:G98)</f>
        <v>658928.53</v>
      </c>
      <c r="H107" s="396">
        <f>SUMIFS(G6:G98,L6:L98,"S",K6:K98,"P")</f>
        <v>114889.50000000001</v>
      </c>
      <c r="I107" s="40"/>
      <c r="K107" s="3"/>
    </row>
    <row r="108" spans="1:12" x14ac:dyDescent="0.2">
      <c r="A108" s="50"/>
      <c r="B108" s="3"/>
      <c r="C108" s="39"/>
      <c r="D108" s="57"/>
      <c r="E108" s="454" t="s">
        <v>187</v>
      </c>
      <c r="F108" s="455"/>
      <c r="G108" s="294">
        <f>SUMIF(L6:L98,"K",G6:G98)</f>
        <v>68435.3</v>
      </c>
      <c r="H108" s="397">
        <f>SUMIFS(G6:G98,L6:L98,"K",K6:K98,"P")</f>
        <v>60414.650000000009</v>
      </c>
      <c r="I108" s="40"/>
      <c r="K108" s="3"/>
    </row>
    <row r="109" spans="1:12" x14ac:dyDescent="0.2">
      <c r="A109" s="50"/>
      <c r="B109" s="3"/>
      <c r="C109" s="39"/>
      <c r="D109" s="57"/>
      <c r="E109" s="454" t="s">
        <v>188</v>
      </c>
      <c r="F109" s="455"/>
      <c r="G109" s="294">
        <f>SUMIF(L6:L98,"F",G6:G98)</f>
        <v>161035.53049999999</v>
      </c>
      <c r="H109" s="397">
        <f>SUMIFS(G6:G98,L6:L98,"F",K6:K98,"P")</f>
        <v>161035.53049999999</v>
      </c>
      <c r="I109" s="40"/>
      <c r="K109" s="3"/>
    </row>
    <row r="110" spans="1:12" ht="13.5" thickBot="1" x14ac:dyDescent="0.25">
      <c r="A110" s="50"/>
      <c r="B110" s="3"/>
      <c r="C110" s="39"/>
      <c r="D110" s="56"/>
      <c r="E110" s="448" t="s">
        <v>189</v>
      </c>
      <c r="F110" s="449"/>
      <c r="G110" s="325">
        <f>SUMIF(L6:L95,"P",G6:G95)</f>
        <v>0</v>
      </c>
      <c r="H110" s="397">
        <f>SUMIFS(G6:G98,L6:L98,"P",K6:K98,"P")</f>
        <v>0</v>
      </c>
      <c r="I110" s="40"/>
      <c r="K110" s="3"/>
    </row>
    <row r="111" spans="1:12" x14ac:dyDescent="0.2">
      <c r="A111" s="50"/>
      <c r="B111" s="3"/>
      <c r="C111" s="39"/>
      <c r="D111" s="56"/>
      <c r="E111" s="24"/>
      <c r="F111" s="39"/>
      <c r="G111" s="41"/>
      <c r="H111" s="63"/>
      <c r="I111" s="40"/>
      <c r="K111" s="3"/>
    </row>
    <row r="112" spans="1:12" x14ac:dyDescent="0.2">
      <c r="A112" s="50"/>
      <c r="B112" s="3"/>
      <c r="C112" s="39"/>
      <c r="D112" s="56"/>
      <c r="E112" s="24"/>
      <c r="F112" s="39"/>
      <c r="G112" s="41"/>
      <c r="H112" s="24"/>
      <c r="I112" s="40"/>
      <c r="K112" s="3"/>
    </row>
    <row r="113" spans="1:11" x14ac:dyDescent="0.2">
      <c r="A113" s="50"/>
      <c r="B113" s="3"/>
      <c r="C113" s="39"/>
      <c r="D113" s="56"/>
      <c r="E113" s="24"/>
      <c r="F113" s="39"/>
      <c r="G113" s="41"/>
      <c r="H113" s="24"/>
      <c r="I113" s="40"/>
      <c r="K113" s="3"/>
    </row>
    <row r="114" spans="1:11" x14ac:dyDescent="0.2">
      <c r="A114" s="50"/>
      <c r="B114" s="3"/>
      <c r="C114" s="39"/>
      <c r="D114" s="56"/>
      <c r="E114" s="24"/>
      <c r="F114" s="66"/>
      <c r="G114" s="41"/>
      <c r="H114" s="24"/>
      <c r="I114" s="40"/>
      <c r="K114" s="3"/>
    </row>
  </sheetData>
  <mergeCells count="57">
    <mergeCell ref="H24:H26"/>
    <mergeCell ref="I24:I26"/>
    <mergeCell ref="J24:J26"/>
    <mergeCell ref="J83:J86"/>
    <mergeCell ref="H83:H86"/>
    <mergeCell ref="I83:I86"/>
    <mergeCell ref="H46:H47"/>
    <mergeCell ref="I46:I47"/>
    <mergeCell ref="J46:J47"/>
    <mergeCell ref="H48:H49"/>
    <mergeCell ref="I48:I49"/>
    <mergeCell ref="J48:J49"/>
    <mergeCell ref="J27:J28"/>
    <mergeCell ref="H65:H66"/>
    <mergeCell ref="I65:I66"/>
    <mergeCell ref="J53:J54"/>
    <mergeCell ref="A1:I1"/>
    <mergeCell ref="J11:J13"/>
    <mergeCell ref="J65:J66"/>
    <mergeCell ref="H7:H9"/>
    <mergeCell ref="I7:I9"/>
    <mergeCell ref="H11:H13"/>
    <mergeCell ref="I18:I23"/>
    <mergeCell ref="J18:J23"/>
    <mergeCell ref="J7:J9"/>
    <mergeCell ref="I11:I13"/>
    <mergeCell ref="H15:H16"/>
    <mergeCell ref="I15:I16"/>
    <mergeCell ref="J15:J16"/>
    <mergeCell ref="H40:H41"/>
    <mergeCell ref="I40:I41"/>
    <mergeCell ref="J40:J41"/>
    <mergeCell ref="I27:I28"/>
    <mergeCell ref="H27:H28"/>
    <mergeCell ref="I53:I54"/>
    <mergeCell ref="H53:H54"/>
    <mergeCell ref="J30:J31"/>
    <mergeCell ref="I30:I31"/>
    <mergeCell ref="H35:H36"/>
    <mergeCell ref="I35:I36"/>
    <mergeCell ref="J35:J36"/>
    <mergeCell ref="H38:H39"/>
    <mergeCell ref="I38:I39"/>
    <mergeCell ref="J38:J39"/>
    <mergeCell ref="E110:F110"/>
    <mergeCell ref="E107:F107"/>
    <mergeCell ref="E106:F106"/>
    <mergeCell ref="E109:F109"/>
    <mergeCell ref="E108:F108"/>
    <mergeCell ref="J57:J58"/>
    <mergeCell ref="I57:I58"/>
    <mergeCell ref="I71:I72"/>
    <mergeCell ref="J71:J72"/>
    <mergeCell ref="H79:H80"/>
    <mergeCell ref="I79:I80"/>
    <mergeCell ref="J79:J80"/>
    <mergeCell ref="H71:H72"/>
  </mergeCells>
  <phoneticPr fontId="0" type="noConversion"/>
  <pageMargins left="0.27559055118110237" right="0.15748031496062992" top="0.47244094488188981" bottom="0.82677165354330717" header="0.31496062992125984" footer="0.31496062992125984"/>
  <pageSetup paperSize="9" scale="54" fitToHeight="3" orientation="landscape" r:id="rId1"/>
  <headerFooter>
    <oddHeader>&amp;A</oddHeader>
    <oddFooter>Stran &amp;P od &amp;N</oddFooter>
  </headerFooter>
  <rowBreaks count="1" manualBreakCount="1">
    <brk id="5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N220"/>
  <sheetViews>
    <sheetView view="pageBreakPreview" zoomScale="70" zoomScaleNormal="70" zoomScaleSheetLayoutView="70" workbookViewId="0">
      <selection activeCell="L2" sqref="L2"/>
    </sheetView>
  </sheetViews>
  <sheetFormatPr defaultRowHeight="12.75" x14ac:dyDescent="0.2"/>
  <cols>
    <col min="1" max="1" width="17.7109375" style="30" customWidth="1"/>
    <col min="2" max="2" width="17.7109375" style="28" customWidth="1"/>
    <col min="3" max="3" width="22.5703125" style="28" customWidth="1"/>
    <col min="4" max="4" width="11.7109375" style="28" customWidth="1"/>
    <col min="5" max="5" width="18.5703125" style="14" customWidth="1"/>
    <col min="6" max="6" width="20" style="62" customWidth="1"/>
    <col min="7" max="7" width="24.140625" style="14" customWidth="1"/>
    <col min="8" max="8" width="35.28515625" style="213" customWidth="1"/>
    <col min="9" max="9" width="38.42578125" style="45" customWidth="1"/>
    <col min="10" max="10" width="37.42578125" style="29" customWidth="1"/>
    <col min="11" max="11" width="38.42578125" style="25" bestFit="1" customWidth="1"/>
    <col min="12" max="12" width="20.42578125" style="14" customWidth="1"/>
    <col min="13" max="16384" width="9.140625" style="14"/>
  </cols>
  <sheetData>
    <row r="1" spans="1:14" ht="18" customHeight="1" x14ac:dyDescent="0.25">
      <c r="A1" s="478" t="s">
        <v>302</v>
      </c>
      <c r="B1" s="479"/>
      <c r="C1" s="479"/>
      <c r="D1" s="479"/>
      <c r="E1" s="479"/>
      <c r="F1" s="479"/>
      <c r="G1" s="479"/>
      <c r="H1" s="479"/>
      <c r="I1" s="479"/>
      <c r="J1" s="551"/>
      <c r="L1" s="27"/>
    </row>
    <row r="2" spans="1:14" s="19" customFormat="1" ht="19.5" customHeight="1" x14ac:dyDescent="0.25">
      <c r="A2" s="487"/>
      <c r="B2" s="488"/>
      <c r="C2" s="488"/>
      <c r="D2" s="488"/>
      <c r="E2" s="488"/>
      <c r="F2" s="488"/>
      <c r="G2" s="488"/>
      <c r="H2" s="488"/>
      <c r="I2" s="488"/>
      <c r="J2" s="48"/>
      <c r="K2" s="25"/>
      <c r="L2" s="13"/>
      <c r="N2" s="13"/>
    </row>
    <row r="3" spans="1:14" s="19" customFormat="1" ht="13.5" customHeight="1" thickBot="1" x14ac:dyDescent="0.3">
      <c r="A3" s="76"/>
      <c r="B3" s="16"/>
      <c r="C3" s="16"/>
      <c r="D3" s="16"/>
      <c r="E3" s="69"/>
      <c r="F3" s="77"/>
      <c r="G3" s="69"/>
      <c r="H3" s="79"/>
      <c r="I3" s="78"/>
      <c r="J3" s="48"/>
      <c r="K3" s="25"/>
      <c r="L3" s="13"/>
      <c r="M3" s="13"/>
    </row>
    <row r="4" spans="1:14" ht="13.5" thickBot="1" x14ac:dyDescent="0.25">
      <c r="A4" s="480" t="s">
        <v>0</v>
      </c>
      <c r="B4" s="481"/>
      <c r="C4" s="87"/>
      <c r="D4" s="87"/>
      <c r="E4" s="88"/>
      <c r="F4" s="89"/>
      <c r="G4" s="88"/>
      <c r="H4" s="204"/>
      <c r="I4" s="90"/>
      <c r="J4" s="561"/>
      <c r="L4" s="13"/>
    </row>
    <row r="5" spans="1:14" ht="26.25" customHeight="1" thickBot="1" x14ac:dyDescent="0.25">
      <c r="A5" s="91" t="s">
        <v>1</v>
      </c>
      <c r="B5" s="482" t="s">
        <v>2</v>
      </c>
      <c r="C5" s="483"/>
      <c r="D5" s="484"/>
      <c r="E5" s="92" t="s">
        <v>3</v>
      </c>
      <c r="F5" s="93" t="s">
        <v>39</v>
      </c>
      <c r="G5" s="92" t="s">
        <v>4</v>
      </c>
      <c r="H5" s="489" t="s">
        <v>24</v>
      </c>
      <c r="I5" s="485" t="s">
        <v>6</v>
      </c>
      <c r="J5" s="493" t="s">
        <v>5</v>
      </c>
      <c r="K5" s="552"/>
      <c r="L5" s="13"/>
    </row>
    <row r="6" spans="1:14" ht="13.5" thickBot="1" x14ac:dyDescent="0.25">
      <c r="A6" s="94"/>
      <c r="B6" s="95" t="s">
        <v>7</v>
      </c>
      <c r="C6" s="95" t="s">
        <v>245</v>
      </c>
      <c r="D6" s="95" t="s">
        <v>40</v>
      </c>
      <c r="E6" s="96"/>
      <c r="F6" s="97" t="s">
        <v>8</v>
      </c>
      <c r="G6" s="98" t="s">
        <v>8</v>
      </c>
      <c r="H6" s="490"/>
      <c r="I6" s="486"/>
      <c r="J6" s="494"/>
      <c r="K6" s="552"/>
      <c r="L6" s="69" t="s">
        <v>398</v>
      </c>
    </row>
    <row r="7" spans="1:14" ht="51" customHeight="1" x14ac:dyDescent="0.2">
      <c r="A7" s="99" t="s">
        <v>42</v>
      </c>
      <c r="B7" s="100" t="s">
        <v>53</v>
      </c>
      <c r="C7" s="101" t="s">
        <v>246</v>
      </c>
      <c r="D7" s="102">
        <v>270</v>
      </c>
      <c r="E7" s="103" t="s">
        <v>9</v>
      </c>
      <c r="F7" s="104">
        <v>6.83</v>
      </c>
      <c r="G7" s="105">
        <f t="shared" ref="G7:G108" si="0">D7*F7</f>
        <v>1844.1</v>
      </c>
      <c r="H7" s="495" t="s">
        <v>122</v>
      </c>
      <c r="I7" s="106" t="s">
        <v>51</v>
      </c>
      <c r="J7" s="107"/>
      <c r="K7" s="553"/>
      <c r="L7" s="13"/>
    </row>
    <row r="8" spans="1:14" x14ac:dyDescent="0.2">
      <c r="A8" s="108"/>
      <c r="B8" s="109" t="s">
        <v>54</v>
      </c>
      <c r="C8" s="110" t="s">
        <v>247</v>
      </c>
      <c r="D8" s="111">
        <v>292</v>
      </c>
      <c r="E8" s="112" t="s">
        <v>9</v>
      </c>
      <c r="F8" s="113">
        <v>6.83</v>
      </c>
      <c r="G8" s="114">
        <f t="shared" si="0"/>
        <v>1994.3600000000001</v>
      </c>
      <c r="H8" s="491"/>
      <c r="I8" s="115" t="s">
        <v>51</v>
      </c>
      <c r="J8" s="426"/>
      <c r="K8" s="553"/>
      <c r="L8" s="13"/>
    </row>
    <row r="9" spans="1:14" x14ac:dyDescent="0.2">
      <c r="A9" s="116"/>
      <c r="B9" s="117" t="s">
        <v>55</v>
      </c>
      <c r="C9" s="118" t="s">
        <v>248</v>
      </c>
      <c r="D9" s="119">
        <v>541</v>
      </c>
      <c r="E9" s="120" t="s">
        <v>9</v>
      </c>
      <c r="F9" s="113">
        <v>6.83</v>
      </c>
      <c r="G9" s="114">
        <f t="shared" si="0"/>
        <v>3695.03</v>
      </c>
      <c r="H9" s="491"/>
      <c r="I9" s="115" t="s">
        <v>51</v>
      </c>
      <c r="J9" s="427"/>
      <c r="K9" s="553"/>
      <c r="L9" s="13"/>
    </row>
    <row r="10" spans="1:14" x14ac:dyDescent="0.2">
      <c r="A10" s="116"/>
      <c r="B10" s="117" t="s">
        <v>56</v>
      </c>
      <c r="C10" s="118" t="s">
        <v>248</v>
      </c>
      <c r="D10" s="119">
        <v>110</v>
      </c>
      <c r="E10" s="120" t="s">
        <v>11</v>
      </c>
      <c r="F10" s="113">
        <v>6.83</v>
      </c>
      <c r="G10" s="114">
        <f t="shared" si="0"/>
        <v>751.3</v>
      </c>
      <c r="H10" s="491"/>
      <c r="I10" s="115" t="s">
        <v>51</v>
      </c>
      <c r="J10" s="427"/>
      <c r="K10" s="553"/>
      <c r="L10" s="13"/>
    </row>
    <row r="11" spans="1:14" ht="25.5" x14ac:dyDescent="0.2">
      <c r="A11" s="116"/>
      <c r="B11" s="117" t="s">
        <v>57</v>
      </c>
      <c r="C11" s="118" t="s">
        <v>248</v>
      </c>
      <c r="D11" s="119">
        <v>159</v>
      </c>
      <c r="E11" s="112" t="s">
        <v>83</v>
      </c>
      <c r="F11" s="113">
        <v>18.8</v>
      </c>
      <c r="G11" s="114">
        <f t="shared" si="0"/>
        <v>2989.2000000000003</v>
      </c>
      <c r="H11" s="491"/>
      <c r="I11" s="115" t="s">
        <v>51</v>
      </c>
      <c r="J11" s="427"/>
      <c r="K11" s="553"/>
      <c r="L11" s="13"/>
    </row>
    <row r="12" spans="1:14" x14ac:dyDescent="0.2">
      <c r="A12" s="116"/>
      <c r="B12" s="121" t="s">
        <v>58</v>
      </c>
      <c r="C12" s="122" t="s">
        <v>247</v>
      </c>
      <c r="D12" s="123">
        <v>2</v>
      </c>
      <c r="E12" s="124" t="s">
        <v>10</v>
      </c>
      <c r="F12" s="125">
        <v>18.8</v>
      </c>
      <c r="G12" s="126">
        <f t="shared" si="0"/>
        <v>37.6</v>
      </c>
      <c r="H12" s="491"/>
      <c r="I12" s="127" t="s">
        <v>51</v>
      </c>
      <c r="J12" s="428"/>
      <c r="K12" s="553"/>
      <c r="L12" s="13"/>
    </row>
    <row r="13" spans="1:14" ht="24.75" customHeight="1" x14ac:dyDescent="0.2">
      <c r="A13" s="116"/>
      <c r="B13" s="121" t="s">
        <v>60</v>
      </c>
      <c r="C13" s="122" t="s">
        <v>247</v>
      </c>
      <c r="D13" s="123">
        <v>28</v>
      </c>
      <c r="E13" s="124" t="s">
        <v>10</v>
      </c>
      <c r="F13" s="125">
        <v>18.8</v>
      </c>
      <c r="G13" s="126">
        <f t="shared" si="0"/>
        <v>526.4</v>
      </c>
      <c r="H13" s="491"/>
      <c r="I13" s="127" t="s">
        <v>51</v>
      </c>
      <c r="J13" s="428"/>
      <c r="K13" s="554"/>
      <c r="L13" s="13"/>
    </row>
    <row r="14" spans="1:14" ht="24.75" customHeight="1" x14ac:dyDescent="0.2">
      <c r="A14" s="116"/>
      <c r="B14" s="117" t="s">
        <v>59</v>
      </c>
      <c r="C14" s="118" t="s">
        <v>247</v>
      </c>
      <c r="D14" s="119">
        <v>22</v>
      </c>
      <c r="E14" s="120" t="s">
        <v>10</v>
      </c>
      <c r="F14" s="113">
        <v>18.8</v>
      </c>
      <c r="G14" s="114">
        <f t="shared" si="0"/>
        <v>413.6</v>
      </c>
      <c r="H14" s="491"/>
      <c r="I14" s="115" t="s">
        <v>51</v>
      </c>
      <c r="J14" s="427"/>
      <c r="K14" s="555"/>
      <c r="L14" s="13"/>
    </row>
    <row r="15" spans="1:14" x14ac:dyDescent="0.2">
      <c r="A15" s="128"/>
      <c r="B15" s="121" t="s">
        <v>61</v>
      </c>
      <c r="C15" s="122" t="s">
        <v>247</v>
      </c>
      <c r="D15" s="123">
        <v>7</v>
      </c>
      <c r="E15" s="124" t="s">
        <v>10</v>
      </c>
      <c r="F15" s="125">
        <v>18.8</v>
      </c>
      <c r="G15" s="126">
        <f t="shared" si="0"/>
        <v>131.6</v>
      </c>
      <c r="H15" s="492"/>
      <c r="I15" s="127" t="s">
        <v>51</v>
      </c>
      <c r="J15" s="428"/>
      <c r="K15" s="488"/>
      <c r="L15" s="13"/>
    </row>
    <row r="16" spans="1:14" ht="40.5" customHeight="1" x14ac:dyDescent="0.2">
      <c r="A16" s="128"/>
      <c r="B16" s="117" t="s">
        <v>75</v>
      </c>
      <c r="C16" s="118" t="s">
        <v>248</v>
      </c>
      <c r="D16" s="119">
        <v>41</v>
      </c>
      <c r="E16" s="120" t="s">
        <v>10</v>
      </c>
      <c r="F16" s="113">
        <v>20</v>
      </c>
      <c r="G16" s="114">
        <f t="shared" si="0"/>
        <v>820</v>
      </c>
      <c r="H16" s="491" t="s">
        <v>123</v>
      </c>
      <c r="I16" s="115" t="s">
        <v>51</v>
      </c>
      <c r="J16" s="427"/>
      <c r="K16" s="555"/>
      <c r="L16" s="13" t="s">
        <v>399</v>
      </c>
    </row>
    <row r="17" spans="1:12" ht="39.75" customHeight="1" x14ac:dyDescent="0.2">
      <c r="A17" s="128"/>
      <c r="B17" s="121" t="s">
        <v>76</v>
      </c>
      <c r="C17" s="122" t="s">
        <v>248</v>
      </c>
      <c r="D17" s="123">
        <v>62</v>
      </c>
      <c r="E17" s="124" t="s">
        <v>10</v>
      </c>
      <c r="F17" s="125">
        <v>20</v>
      </c>
      <c r="G17" s="126">
        <f t="shared" si="0"/>
        <v>1240</v>
      </c>
      <c r="H17" s="492"/>
      <c r="I17" s="127" t="s">
        <v>51</v>
      </c>
      <c r="J17" s="428"/>
      <c r="K17" s="488"/>
      <c r="L17" s="13" t="s">
        <v>399</v>
      </c>
    </row>
    <row r="18" spans="1:12" ht="38.25" x14ac:dyDescent="0.2">
      <c r="A18" s="129"/>
      <c r="B18" s="130" t="s">
        <v>77</v>
      </c>
      <c r="C18" s="131" t="s">
        <v>248</v>
      </c>
      <c r="D18" s="132">
        <v>25</v>
      </c>
      <c r="E18" s="133" t="s">
        <v>10</v>
      </c>
      <c r="F18" s="134">
        <v>20</v>
      </c>
      <c r="G18" s="135">
        <f t="shared" si="0"/>
        <v>500</v>
      </c>
      <c r="H18" s="205" t="s">
        <v>139</v>
      </c>
      <c r="I18" s="136" t="s">
        <v>51</v>
      </c>
      <c r="J18" s="137"/>
      <c r="K18" s="438"/>
      <c r="L18" s="13" t="s">
        <v>399</v>
      </c>
    </row>
    <row r="19" spans="1:12" ht="25.5" x14ac:dyDescent="0.2">
      <c r="A19" s="129"/>
      <c r="B19" s="130" t="s">
        <v>220</v>
      </c>
      <c r="C19" s="131" t="s">
        <v>248</v>
      </c>
      <c r="D19" s="132">
        <v>76</v>
      </c>
      <c r="E19" s="133" t="s">
        <v>221</v>
      </c>
      <c r="F19" s="134">
        <v>0</v>
      </c>
      <c r="G19" s="135">
        <v>0</v>
      </c>
      <c r="H19" s="199" t="s">
        <v>250</v>
      </c>
      <c r="I19" s="136"/>
      <c r="J19" s="138" t="s">
        <v>249</v>
      </c>
      <c r="K19" s="556"/>
      <c r="L19" s="13"/>
    </row>
    <row r="20" spans="1:12" ht="38.25" x14ac:dyDescent="0.2">
      <c r="A20" s="139"/>
      <c r="B20" s="130" t="s">
        <v>181</v>
      </c>
      <c r="C20" s="140" t="s">
        <v>251</v>
      </c>
      <c r="D20" s="132">
        <v>1612</v>
      </c>
      <c r="E20" s="133" t="s">
        <v>182</v>
      </c>
      <c r="F20" s="134">
        <v>9.68</v>
      </c>
      <c r="G20" s="135">
        <f t="shared" ref="G20" si="1">D20*F20</f>
        <v>15604.16</v>
      </c>
      <c r="H20" s="205" t="s">
        <v>183</v>
      </c>
      <c r="I20" s="136" t="s">
        <v>51</v>
      </c>
      <c r="J20" s="141" t="s">
        <v>184</v>
      </c>
      <c r="K20" s="48"/>
      <c r="L20" s="13" t="s">
        <v>399</v>
      </c>
    </row>
    <row r="21" spans="1:12" x14ac:dyDescent="0.2">
      <c r="A21" s="129"/>
      <c r="B21" s="117" t="s">
        <v>112</v>
      </c>
      <c r="C21" s="118" t="s">
        <v>248</v>
      </c>
      <c r="D21" s="119">
        <v>101</v>
      </c>
      <c r="E21" s="120" t="s">
        <v>11</v>
      </c>
      <c r="F21" s="113">
        <v>6.83</v>
      </c>
      <c r="G21" s="114">
        <v>0</v>
      </c>
      <c r="H21" s="491" t="s">
        <v>122</v>
      </c>
      <c r="I21" s="115" t="s">
        <v>51</v>
      </c>
      <c r="J21" s="512" t="s">
        <v>252</v>
      </c>
      <c r="K21" s="555"/>
      <c r="L21" s="13"/>
    </row>
    <row r="22" spans="1:12" x14ac:dyDescent="0.2">
      <c r="A22" s="129"/>
      <c r="B22" s="117" t="s">
        <v>113</v>
      </c>
      <c r="C22" s="118" t="s">
        <v>248</v>
      </c>
      <c r="D22" s="119">
        <v>41</v>
      </c>
      <c r="E22" s="120" t="s">
        <v>9</v>
      </c>
      <c r="F22" s="113">
        <v>6.83</v>
      </c>
      <c r="G22" s="114">
        <v>0</v>
      </c>
      <c r="H22" s="491"/>
      <c r="I22" s="115" t="s">
        <v>51</v>
      </c>
      <c r="J22" s="513"/>
      <c r="K22" s="488"/>
      <c r="L22" s="13"/>
    </row>
    <row r="23" spans="1:12" x14ac:dyDescent="0.2">
      <c r="A23" s="129"/>
      <c r="B23" s="117" t="s">
        <v>114</v>
      </c>
      <c r="C23" s="118" t="s">
        <v>248</v>
      </c>
      <c r="D23" s="119">
        <v>208</v>
      </c>
      <c r="E23" s="120" t="s">
        <v>9</v>
      </c>
      <c r="F23" s="113">
        <v>6.83</v>
      </c>
      <c r="G23" s="114">
        <v>0</v>
      </c>
      <c r="H23" s="491"/>
      <c r="I23" s="115" t="s">
        <v>51</v>
      </c>
      <c r="J23" s="513"/>
      <c r="K23" s="488"/>
      <c r="L23" s="13"/>
    </row>
    <row r="24" spans="1:12" x14ac:dyDescent="0.2">
      <c r="A24" s="129"/>
      <c r="B24" s="117" t="s">
        <v>115</v>
      </c>
      <c r="C24" s="118" t="s">
        <v>248</v>
      </c>
      <c r="D24" s="119">
        <v>69</v>
      </c>
      <c r="E24" s="120" t="s">
        <v>9</v>
      </c>
      <c r="F24" s="113">
        <v>6.83</v>
      </c>
      <c r="G24" s="114">
        <v>0</v>
      </c>
      <c r="H24" s="491"/>
      <c r="I24" s="115" t="s">
        <v>51</v>
      </c>
      <c r="J24" s="513"/>
      <c r="K24" s="488"/>
      <c r="L24" s="13"/>
    </row>
    <row r="25" spans="1:12" x14ac:dyDescent="0.2">
      <c r="A25" s="129"/>
      <c r="B25" s="117" t="s">
        <v>116</v>
      </c>
      <c r="C25" s="118" t="s">
        <v>248</v>
      </c>
      <c r="D25" s="119">
        <v>397</v>
      </c>
      <c r="E25" s="120" t="s">
        <v>118</v>
      </c>
      <c r="F25" s="113">
        <v>7.25</v>
      </c>
      <c r="G25" s="114">
        <v>0</v>
      </c>
      <c r="H25" s="491"/>
      <c r="I25" s="115" t="s">
        <v>51</v>
      </c>
      <c r="J25" s="513"/>
      <c r="K25" s="488"/>
      <c r="L25" s="13"/>
    </row>
    <row r="26" spans="1:12" ht="25.5" x14ac:dyDescent="0.2">
      <c r="A26" s="129"/>
      <c r="B26" s="121" t="s">
        <v>117</v>
      </c>
      <c r="C26" s="142" t="s">
        <v>251</v>
      </c>
      <c r="D26" s="123">
        <v>1041</v>
      </c>
      <c r="E26" s="124" t="s">
        <v>10</v>
      </c>
      <c r="F26" s="125">
        <v>18.8</v>
      </c>
      <c r="G26" s="126">
        <v>0</v>
      </c>
      <c r="H26" s="492"/>
      <c r="I26" s="127" t="s">
        <v>51</v>
      </c>
      <c r="J26" s="477"/>
      <c r="K26" s="488"/>
      <c r="L26" s="13"/>
    </row>
    <row r="27" spans="1:12" ht="25.5" x14ac:dyDescent="0.2">
      <c r="A27" s="129"/>
      <c r="B27" s="130" t="s">
        <v>310</v>
      </c>
      <c r="C27" s="140"/>
      <c r="D27" s="132">
        <v>2566</v>
      </c>
      <c r="E27" s="133" t="s">
        <v>311</v>
      </c>
      <c r="F27" s="134">
        <v>9.73</v>
      </c>
      <c r="G27" s="135">
        <f>D27*F27</f>
        <v>24967.18</v>
      </c>
      <c r="H27" s="205" t="s">
        <v>415</v>
      </c>
      <c r="I27" s="136" t="s">
        <v>51</v>
      </c>
      <c r="J27" s="143" t="s">
        <v>312</v>
      </c>
      <c r="K27" s="438"/>
      <c r="L27" s="13"/>
    </row>
    <row r="28" spans="1:12" ht="25.5" x14ac:dyDescent="0.2">
      <c r="A28" s="129"/>
      <c r="B28" s="117" t="s">
        <v>371</v>
      </c>
      <c r="C28" s="110" t="s">
        <v>251</v>
      </c>
      <c r="D28" s="119">
        <v>887</v>
      </c>
      <c r="E28" s="120" t="s">
        <v>11</v>
      </c>
      <c r="F28" s="113">
        <v>9.73</v>
      </c>
      <c r="G28" s="114">
        <f t="shared" ref="G28:G29" si="2">D28*F28</f>
        <v>8630.51</v>
      </c>
      <c r="H28" s="491" t="s">
        <v>416</v>
      </c>
      <c r="I28" s="115" t="s">
        <v>51</v>
      </c>
      <c r="J28" s="513"/>
      <c r="K28" s="548"/>
      <c r="L28" s="13" t="s">
        <v>399</v>
      </c>
    </row>
    <row r="29" spans="1:12" x14ac:dyDescent="0.2">
      <c r="A29" s="129"/>
      <c r="B29" s="121" t="s">
        <v>372</v>
      </c>
      <c r="C29" s="142" t="s">
        <v>248</v>
      </c>
      <c r="D29" s="123">
        <v>165</v>
      </c>
      <c r="E29" s="124" t="s">
        <v>11</v>
      </c>
      <c r="F29" s="125">
        <v>9.73</v>
      </c>
      <c r="G29" s="126">
        <f t="shared" si="2"/>
        <v>1605.45</v>
      </c>
      <c r="H29" s="492"/>
      <c r="I29" s="127" t="s">
        <v>51</v>
      </c>
      <c r="J29" s="477"/>
      <c r="K29" s="548"/>
      <c r="L29" s="13" t="s">
        <v>399</v>
      </c>
    </row>
    <row r="30" spans="1:12" x14ac:dyDescent="0.2">
      <c r="A30" s="129"/>
      <c r="B30" s="117" t="s">
        <v>457</v>
      </c>
      <c r="C30" s="110" t="s">
        <v>253</v>
      </c>
      <c r="D30" s="119">
        <v>1706</v>
      </c>
      <c r="E30" s="120" t="s">
        <v>10</v>
      </c>
      <c r="F30" s="113">
        <v>1.08</v>
      </c>
      <c r="G30" s="186">
        <f>D30*F30</f>
        <v>1842.48</v>
      </c>
      <c r="H30" s="521" t="s">
        <v>459</v>
      </c>
      <c r="I30" s="115" t="s">
        <v>74</v>
      </c>
      <c r="J30" s="519"/>
      <c r="K30" s="549"/>
      <c r="L30" s="13" t="s">
        <v>399</v>
      </c>
    </row>
    <row r="31" spans="1:12" x14ac:dyDescent="0.2">
      <c r="A31" s="129"/>
      <c r="B31" s="117" t="s">
        <v>458</v>
      </c>
      <c r="C31" s="110" t="s">
        <v>253</v>
      </c>
      <c r="D31" s="119">
        <v>534</v>
      </c>
      <c r="E31" s="120" t="s">
        <v>10</v>
      </c>
      <c r="F31" s="113">
        <v>1.7</v>
      </c>
      <c r="G31" s="186">
        <f>D31*F31</f>
        <v>907.8</v>
      </c>
      <c r="H31" s="522"/>
      <c r="I31" s="115" t="s">
        <v>74</v>
      </c>
      <c r="J31" s="460"/>
      <c r="K31" s="549"/>
      <c r="L31" s="13" t="s">
        <v>399</v>
      </c>
    </row>
    <row r="32" spans="1:12" ht="26.25" thickBot="1" x14ac:dyDescent="0.25">
      <c r="A32" s="144"/>
      <c r="B32" s="145" t="s">
        <v>400</v>
      </c>
      <c r="C32" s="146" t="s">
        <v>248</v>
      </c>
      <c r="D32" s="147">
        <v>2</v>
      </c>
      <c r="E32" s="148" t="s">
        <v>10</v>
      </c>
      <c r="F32" s="149">
        <v>11.25</v>
      </c>
      <c r="G32" s="150">
        <f>D32*F32</f>
        <v>22.5</v>
      </c>
      <c r="H32" s="206" t="s">
        <v>417</v>
      </c>
      <c r="I32" s="151" t="s">
        <v>51</v>
      </c>
      <c r="J32" s="520"/>
      <c r="K32" s="549"/>
      <c r="L32" s="13" t="s">
        <v>399</v>
      </c>
    </row>
    <row r="33" spans="1:12" ht="39.75" customHeight="1" x14ac:dyDescent="0.2">
      <c r="A33" s="152" t="s">
        <v>43</v>
      </c>
      <c r="B33" s="153" t="s">
        <v>62</v>
      </c>
      <c r="C33" s="154" t="s">
        <v>248</v>
      </c>
      <c r="D33" s="155">
        <v>765</v>
      </c>
      <c r="E33" s="156" t="s">
        <v>28</v>
      </c>
      <c r="F33" s="104">
        <v>0</v>
      </c>
      <c r="G33" s="105">
        <f t="shared" si="0"/>
        <v>0</v>
      </c>
      <c r="H33" s="495" t="s">
        <v>140</v>
      </c>
      <c r="I33" s="106"/>
      <c r="J33" s="518" t="s">
        <v>124</v>
      </c>
      <c r="K33" s="557"/>
      <c r="L33" s="13"/>
    </row>
    <row r="34" spans="1:12" ht="37.5" customHeight="1" x14ac:dyDescent="0.2">
      <c r="A34" s="129"/>
      <c r="B34" s="157" t="s">
        <v>63</v>
      </c>
      <c r="C34" s="110" t="s">
        <v>251</v>
      </c>
      <c r="D34" s="119">
        <v>1738</v>
      </c>
      <c r="E34" s="158" t="s">
        <v>11</v>
      </c>
      <c r="F34" s="113">
        <v>0</v>
      </c>
      <c r="G34" s="114">
        <f t="shared" si="0"/>
        <v>0</v>
      </c>
      <c r="H34" s="491"/>
      <c r="I34" s="115"/>
      <c r="J34" s="475"/>
      <c r="K34" s="557"/>
      <c r="L34" s="13"/>
    </row>
    <row r="35" spans="1:12" ht="25.5" x14ac:dyDescent="0.2">
      <c r="A35" s="129"/>
      <c r="B35" s="121" t="s">
        <v>64</v>
      </c>
      <c r="C35" s="142" t="s">
        <v>251</v>
      </c>
      <c r="D35" s="123">
        <v>2777</v>
      </c>
      <c r="E35" s="124" t="s">
        <v>11</v>
      </c>
      <c r="F35" s="125">
        <v>0</v>
      </c>
      <c r="G35" s="126">
        <f t="shared" si="0"/>
        <v>0</v>
      </c>
      <c r="H35" s="491"/>
      <c r="I35" s="127"/>
      <c r="J35" s="476"/>
      <c r="K35" s="557"/>
      <c r="L35" s="13"/>
    </row>
    <row r="36" spans="1:12" ht="25.5" x14ac:dyDescent="0.2">
      <c r="A36" s="128"/>
      <c r="B36" s="121" t="s">
        <v>65</v>
      </c>
      <c r="C36" s="142" t="s">
        <v>251</v>
      </c>
      <c r="D36" s="123">
        <v>1049</v>
      </c>
      <c r="E36" s="124" t="s">
        <v>28</v>
      </c>
      <c r="F36" s="125">
        <v>0</v>
      </c>
      <c r="G36" s="126">
        <f t="shared" si="0"/>
        <v>0</v>
      </c>
      <c r="H36" s="492"/>
      <c r="I36" s="127"/>
      <c r="J36" s="435" t="s">
        <v>124</v>
      </c>
      <c r="L36" s="13"/>
    </row>
    <row r="37" spans="1:12" ht="38.25" x14ac:dyDescent="0.2">
      <c r="A37" s="128"/>
      <c r="B37" s="130" t="s">
        <v>73</v>
      </c>
      <c r="C37" s="131" t="s">
        <v>248</v>
      </c>
      <c r="D37" s="132">
        <v>115</v>
      </c>
      <c r="E37" s="133" t="s">
        <v>10</v>
      </c>
      <c r="F37" s="134">
        <v>22</v>
      </c>
      <c r="G37" s="135">
        <f t="shared" si="0"/>
        <v>2530</v>
      </c>
      <c r="H37" s="199" t="s">
        <v>177</v>
      </c>
      <c r="I37" s="159" t="s">
        <v>51</v>
      </c>
      <c r="J37" s="160"/>
      <c r="L37" s="13"/>
    </row>
    <row r="38" spans="1:12" x14ac:dyDescent="0.2">
      <c r="A38" s="128"/>
      <c r="B38" s="117" t="s">
        <v>159</v>
      </c>
      <c r="C38" s="118" t="s">
        <v>248</v>
      </c>
      <c r="D38" s="119">
        <v>68</v>
      </c>
      <c r="E38" s="120" t="s">
        <v>11</v>
      </c>
      <c r="F38" s="113">
        <v>20.13</v>
      </c>
      <c r="G38" s="114">
        <f t="shared" si="0"/>
        <v>1368.84</v>
      </c>
      <c r="H38" s="491" t="s">
        <v>164</v>
      </c>
      <c r="I38" s="115" t="s">
        <v>51</v>
      </c>
      <c r="J38" s="516" t="s">
        <v>165</v>
      </c>
      <c r="K38" s="546"/>
      <c r="L38" s="13" t="s">
        <v>399</v>
      </c>
    </row>
    <row r="39" spans="1:12" x14ac:dyDescent="0.2">
      <c r="A39" s="128"/>
      <c r="B39" s="117" t="s">
        <v>160</v>
      </c>
      <c r="C39" s="118" t="s">
        <v>248</v>
      </c>
      <c r="D39" s="119">
        <v>153</v>
      </c>
      <c r="E39" s="120" t="s">
        <v>11</v>
      </c>
      <c r="F39" s="113">
        <v>20.13</v>
      </c>
      <c r="G39" s="114">
        <f t="shared" si="0"/>
        <v>3079.89</v>
      </c>
      <c r="H39" s="491"/>
      <c r="I39" s="115" t="s">
        <v>51</v>
      </c>
      <c r="J39" s="516"/>
      <c r="K39" s="546"/>
      <c r="L39" s="13" t="s">
        <v>399</v>
      </c>
    </row>
    <row r="40" spans="1:12" x14ac:dyDescent="0.2">
      <c r="A40" s="128"/>
      <c r="B40" s="117" t="s">
        <v>161</v>
      </c>
      <c r="C40" s="118" t="s">
        <v>253</v>
      </c>
      <c r="D40" s="119">
        <v>18</v>
      </c>
      <c r="E40" s="120" t="s">
        <v>10</v>
      </c>
      <c r="F40" s="113">
        <v>20.13</v>
      </c>
      <c r="G40" s="114">
        <f t="shared" si="0"/>
        <v>362.34</v>
      </c>
      <c r="H40" s="491"/>
      <c r="I40" s="115" t="s">
        <v>51</v>
      </c>
      <c r="J40" s="516"/>
      <c r="K40" s="546"/>
      <c r="L40" s="13" t="s">
        <v>399</v>
      </c>
    </row>
    <row r="41" spans="1:12" x14ac:dyDescent="0.2">
      <c r="A41" s="128"/>
      <c r="B41" s="117" t="s">
        <v>162</v>
      </c>
      <c r="C41" s="118" t="s">
        <v>248</v>
      </c>
      <c r="D41" s="119">
        <v>24</v>
      </c>
      <c r="E41" s="120" t="s">
        <v>28</v>
      </c>
      <c r="F41" s="113">
        <v>20.13</v>
      </c>
      <c r="G41" s="114">
        <f t="shared" si="0"/>
        <v>483.12</v>
      </c>
      <c r="H41" s="491"/>
      <c r="I41" s="115" t="s">
        <v>51</v>
      </c>
      <c r="J41" s="516"/>
      <c r="K41" s="546"/>
      <c r="L41" s="13" t="s">
        <v>399</v>
      </c>
    </row>
    <row r="42" spans="1:12" x14ac:dyDescent="0.2">
      <c r="A42" s="128"/>
      <c r="B42" s="121" t="s">
        <v>163</v>
      </c>
      <c r="C42" s="122" t="s">
        <v>248</v>
      </c>
      <c r="D42" s="123">
        <v>21</v>
      </c>
      <c r="E42" s="124" t="s">
        <v>11</v>
      </c>
      <c r="F42" s="125">
        <v>20.13</v>
      </c>
      <c r="G42" s="126">
        <f t="shared" si="0"/>
        <v>422.72999999999996</v>
      </c>
      <c r="H42" s="492"/>
      <c r="I42" s="127" t="s">
        <v>51</v>
      </c>
      <c r="J42" s="517"/>
      <c r="K42" s="546"/>
      <c r="L42" s="13" t="s">
        <v>399</v>
      </c>
    </row>
    <row r="43" spans="1:12" ht="21.75" customHeight="1" x14ac:dyDescent="0.2">
      <c r="A43" s="129"/>
      <c r="B43" s="117" t="s">
        <v>78</v>
      </c>
      <c r="C43" s="118" t="s">
        <v>248</v>
      </c>
      <c r="D43" s="119">
        <v>33</v>
      </c>
      <c r="E43" s="120" t="s">
        <v>10</v>
      </c>
      <c r="F43" s="113">
        <v>70.2</v>
      </c>
      <c r="G43" s="114">
        <f t="shared" si="0"/>
        <v>2316.6</v>
      </c>
      <c r="H43" s="491" t="s">
        <v>125</v>
      </c>
      <c r="I43" s="115" t="s">
        <v>51</v>
      </c>
      <c r="J43" s="514" t="s">
        <v>126</v>
      </c>
      <c r="K43" s="557"/>
      <c r="L43" s="13"/>
    </row>
    <row r="44" spans="1:12" ht="21" customHeight="1" x14ac:dyDescent="0.2">
      <c r="A44" s="129"/>
      <c r="B44" s="117" t="s">
        <v>79</v>
      </c>
      <c r="C44" s="118" t="s">
        <v>248</v>
      </c>
      <c r="D44" s="119">
        <v>92</v>
      </c>
      <c r="E44" s="120" t="s">
        <v>10</v>
      </c>
      <c r="F44" s="113">
        <v>70.2</v>
      </c>
      <c r="G44" s="114">
        <f t="shared" si="0"/>
        <v>6458.4000000000005</v>
      </c>
      <c r="H44" s="491"/>
      <c r="I44" s="115" t="s">
        <v>51</v>
      </c>
      <c r="J44" s="514"/>
      <c r="K44" s="557"/>
      <c r="L44" s="13"/>
    </row>
    <row r="45" spans="1:12" ht="21.75" customHeight="1" x14ac:dyDescent="0.2">
      <c r="A45" s="129"/>
      <c r="B45" s="117" t="s">
        <v>80</v>
      </c>
      <c r="C45" s="118" t="s">
        <v>248</v>
      </c>
      <c r="D45" s="119">
        <v>4</v>
      </c>
      <c r="E45" s="120" t="s">
        <v>10</v>
      </c>
      <c r="F45" s="113">
        <v>70.2</v>
      </c>
      <c r="G45" s="114">
        <f t="shared" si="0"/>
        <v>280.8</v>
      </c>
      <c r="H45" s="491"/>
      <c r="I45" s="115" t="s">
        <v>51</v>
      </c>
      <c r="J45" s="514"/>
      <c r="K45" s="557"/>
      <c r="L45" s="13"/>
    </row>
    <row r="46" spans="1:12" x14ac:dyDescent="0.2">
      <c r="A46" s="128"/>
      <c r="B46" s="117" t="s">
        <v>81</v>
      </c>
      <c r="C46" s="118" t="s">
        <v>248</v>
      </c>
      <c r="D46" s="119">
        <v>37</v>
      </c>
      <c r="E46" s="120" t="s">
        <v>10</v>
      </c>
      <c r="F46" s="113">
        <v>70.2</v>
      </c>
      <c r="G46" s="114">
        <f t="shared" si="0"/>
        <v>2597.4</v>
      </c>
      <c r="H46" s="491"/>
      <c r="I46" s="115" t="s">
        <v>51</v>
      </c>
      <c r="J46" s="514"/>
      <c r="K46" s="557"/>
      <c r="L46" s="13"/>
    </row>
    <row r="47" spans="1:12" x14ac:dyDescent="0.2">
      <c r="A47" s="128"/>
      <c r="B47" s="161" t="s">
        <v>82</v>
      </c>
      <c r="C47" s="162" t="s">
        <v>248</v>
      </c>
      <c r="D47" s="123">
        <v>462</v>
      </c>
      <c r="E47" s="124" t="s">
        <v>28</v>
      </c>
      <c r="F47" s="125">
        <v>42.12</v>
      </c>
      <c r="G47" s="126">
        <f t="shared" si="0"/>
        <v>19459.439999999999</v>
      </c>
      <c r="H47" s="492"/>
      <c r="I47" s="127" t="s">
        <v>51</v>
      </c>
      <c r="J47" s="515"/>
      <c r="K47" s="557"/>
      <c r="L47" s="13"/>
    </row>
    <row r="48" spans="1:12" ht="55.5" customHeight="1" x14ac:dyDescent="0.2">
      <c r="A48" s="128"/>
      <c r="B48" s="130" t="s">
        <v>176</v>
      </c>
      <c r="C48" s="140" t="s">
        <v>246</v>
      </c>
      <c r="D48" s="132">
        <v>592</v>
      </c>
      <c r="E48" s="133" t="s">
        <v>9</v>
      </c>
      <c r="F48" s="134">
        <v>20.13</v>
      </c>
      <c r="G48" s="135">
        <f>D48*F48</f>
        <v>11916.96</v>
      </c>
      <c r="H48" s="167" t="s">
        <v>177</v>
      </c>
      <c r="I48" s="163" t="s">
        <v>51</v>
      </c>
      <c r="J48" s="164" t="s">
        <v>418</v>
      </c>
      <c r="L48" s="13"/>
    </row>
    <row r="49" spans="1:13" ht="34.5" customHeight="1" x14ac:dyDescent="0.2">
      <c r="A49" s="128"/>
      <c r="B49" s="117" t="s">
        <v>119</v>
      </c>
      <c r="C49" s="118" t="s">
        <v>248</v>
      </c>
      <c r="D49" s="119">
        <v>590</v>
      </c>
      <c r="E49" s="120" t="s">
        <v>10</v>
      </c>
      <c r="F49" s="113">
        <v>20.13</v>
      </c>
      <c r="G49" s="114">
        <f t="shared" si="0"/>
        <v>11876.699999999999</v>
      </c>
      <c r="H49" s="498" t="s">
        <v>141</v>
      </c>
      <c r="I49" s="165" t="s">
        <v>51</v>
      </c>
      <c r="J49" s="523"/>
      <c r="K49" s="546"/>
      <c r="L49" s="13"/>
      <c r="M49" s="27"/>
    </row>
    <row r="50" spans="1:13" ht="36" customHeight="1" x14ac:dyDescent="0.2">
      <c r="A50" s="128"/>
      <c r="B50" s="121">
        <v>206</v>
      </c>
      <c r="C50" s="122" t="s">
        <v>248</v>
      </c>
      <c r="D50" s="123">
        <v>498</v>
      </c>
      <c r="E50" s="124" t="s">
        <v>10</v>
      </c>
      <c r="F50" s="125">
        <v>20.13</v>
      </c>
      <c r="G50" s="126">
        <f t="shared" si="0"/>
        <v>10024.74</v>
      </c>
      <c r="H50" s="499"/>
      <c r="I50" s="166" t="s">
        <v>51</v>
      </c>
      <c r="J50" s="526"/>
      <c r="K50" s="546"/>
      <c r="L50" s="13"/>
    </row>
    <row r="51" spans="1:13" x14ac:dyDescent="0.2">
      <c r="A51" s="128"/>
      <c r="B51" s="117" t="s">
        <v>313</v>
      </c>
      <c r="C51" s="118" t="s">
        <v>248</v>
      </c>
      <c r="D51" s="119">
        <v>76</v>
      </c>
      <c r="E51" s="120" t="s">
        <v>10</v>
      </c>
      <c r="F51" s="113">
        <v>20.13</v>
      </c>
      <c r="G51" s="114">
        <f t="shared" si="0"/>
        <v>1529.8799999999999</v>
      </c>
      <c r="H51" s="527" t="s">
        <v>419</v>
      </c>
      <c r="I51" s="165" t="s">
        <v>51</v>
      </c>
      <c r="J51" s="523"/>
      <c r="K51" s="546"/>
      <c r="L51" s="13" t="s">
        <v>399</v>
      </c>
    </row>
    <row r="52" spans="1:13" x14ac:dyDescent="0.2">
      <c r="A52" s="128"/>
      <c r="B52" s="117" t="s">
        <v>314</v>
      </c>
      <c r="C52" s="118" t="s">
        <v>253</v>
      </c>
      <c r="D52" s="119">
        <v>40</v>
      </c>
      <c r="E52" s="120" t="s">
        <v>9</v>
      </c>
      <c r="F52" s="113">
        <v>7.35</v>
      </c>
      <c r="G52" s="114">
        <f t="shared" si="0"/>
        <v>294</v>
      </c>
      <c r="H52" s="527"/>
      <c r="I52" s="165" t="s">
        <v>51</v>
      </c>
      <c r="J52" s="523"/>
      <c r="K52" s="546"/>
      <c r="L52" s="13" t="s">
        <v>399</v>
      </c>
    </row>
    <row r="53" spans="1:13" x14ac:dyDescent="0.2">
      <c r="A53" s="128"/>
      <c r="B53" s="117" t="s">
        <v>315</v>
      </c>
      <c r="C53" s="118" t="s">
        <v>248</v>
      </c>
      <c r="D53" s="119">
        <v>346</v>
      </c>
      <c r="E53" s="120" t="s">
        <v>9</v>
      </c>
      <c r="F53" s="113">
        <v>7.35</v>
      </c>
      <c r="G53" s="114">
        <f t="shared" si="0"/>
        <v>2543.1</v>
      </c>
      <c r="H53" s="527"/>
      <c r="I53" s="165" t="s">
        <v>51</v>
      </c>
      <c r="J53" s="523"/>
      <c r="K53" s="546"/>
      <c r="L53" s="13" t="s">
        <v>399</v>
      </c>
    </row>
    <row r="54" spans="1:13" x14ac:dyDescent="0.2">
      <c r="A54" s="128"/>
      <c r="B54" s="117" t="s">
        <v>316</v>
      </c>
      <c r="C54" s="118" t="s">
        <v>248</v>
      </c>
      <c r="D54" s="119">
        <v>134</v>
      </c>
      <c r="E54" s="120" t="s">
        <v>9</v>
      </c>
      <c r="F54" s="113">
        <v>7.35</v>
      </c>
      <c r="G54" s="114">
        <f t="shared" si="0"/>
        <v>984.9</v>
      </c>
      <c r="H54" s="527"/>
      <c r="I54" s="165" t="s">
        <v>51</v>
      </c>
      <c r="J54" s="523"/>
      <c r="K54" s="546"/>
      <c r="L54" s="13" t="s">
        <v>399</v>
      </c>
    </row>
    <row r="55" spans="1:13" x14ac:dyDescent="0.2">
      <c r="A55" s="128"/>
      <c r="B55" s="117" t="s">
        <v>317</v>
      </c>
      <c r="C55" s="118" t="s">
        <v>248</v>
      </c>
      <c r="D55" s="119">
        <v>341</v>
      </c>
      <c r="E55" s="120" t="s">
        <v>11</v>
      </c>
      <c r="F55" s="113">
        <v>7.35</v>
      </c>
      <c r="G55" s="114">
        <f t="shared" si="0"/>
        <v>2506.35</v>
      </c>
      <c r="H55" s="527"/>
      <c r="I55" s="165" t="s">
        <v>51</v>
      </c>
      <c r="J55" s="523"/>
      <c r="K55" s="546"/>
      <c r="L55" s="13" t="s">
        <v>399</v>
      </c>
    </row>
    <row r="56" spans="1:13" x14ac:dyDescent="0.2">
      <c r="A56" s="128"/>
      <c r="B56" s="117" t="s">
        <v>318</v>
      </c>
      <c r="C56" s="118" t="s">
        <v>248</v>
      </c>
      <c r="D56" s="119">
        <v>573</v>
      </c>
      <c r="E56" s="120" t="s">
        <v>11</v>
      </c>
      <c r="F56" s="113">
        <v>7.35</v>
      </c>
      <c r="G56" s="114">
        <f t="shared" si="0"/>
        <v>4211.55</v>
      </c>
      <c r="H56" s="527"/>
      <c r="I56" s="165" t="s">
        <v>51</v>
      </c>
      <c r="J56" s="523"/>
      <c r="K56" s="546"/>
      <c r="L56" s="13" t="s">
        <v>399</v>
      </c>
    </row>
    <row r="57" spans="1:13" x14ac:dyDescent="0.2">
      <c r="A57" s="247"/>
      <c r="B57" s="117" t="s">
        <v>319</v>
      </c>
      <c r="C57" s="118" t="s">
        <v>253</v>
      </c>
      <c r="D57" s="119">
        <v>147</v>
      </c>
      <c r="E57" s="120" t="s">
        <v>11</v>
      </c>
      <c r="F57" s="113">
        <v>7.35</v>
      </c>
      <c r="G57" s="114">
        <f t="shared" si="0"/>
        <v>1080.45</v>
      </c>
      <c r="H57" s="527"/>
      <c r="I57" s="165" t="s">
        <v>51</v>
      </c>
      <c r="J57" s="523"/>
      <c r="K57" s="546"/>
      <c r="L57" s="13" t="s">
        <v>399</v>
      </c>
    </row>
    <row r="58" spans="1:13" x14ac:dyDescent="0.2">
      <c r="A58" s="128"/>
      <c r="B58" s="117" t="s">
        <v>320</v>
      </c>
      <c r="C58" s="118" t="s">
        <v>253</v>
      </c>
      <c r="D58" s="119">
        <v>14</v>
      </c>
      <c r="E58" s="120" t="s">
        <v>11</v>
      </c>
      <c r="F58" s="113">
        <v>7.35</v>
      </c>
      <c r="G58" s="114">
        <f t="shared" si="0"/>
        <v>102.89999999999999</v>
      </c>
      <c r="H58" s="527"/>
      <c r="I58" s="165" t="s">
        <v>51</v>
      </c>
      <c r="J58" s="523"/>
      <c r="K58" s="546"/>
      <c r="L58" s="13" t="s">
        <v>399</v>
      </c>
    </row>
    <row r="59" spans="1:13" x14ac:dyDescent="0.2">
      <c r="A59" s="128"/>
      <c r="B59" s="117" t="s">
        <v>321</v>
      </c>
      <c r="C59" s="118" t="s">
        <v>248</v>
      </c>
      <c r="D59" s="119">
        <v>68</v>
      </c>
      <c r="E59" s="120" t="s">
        <v>11</v>
      </c>
      <c r="F59" s="113">
        <v>7.35</v>
      </c>
      <c r="G59" s="114">
        <f t="shared" si="0"/>
        <v>499.79999999999995</v>
      </c>
      <c r="H59" s="527"/>
      <c r="I59" s="165" t="s">
        <v>51</v>
      </c>
      <c r="J59" s="523"/>
      <c r="K59" s="546"/>
      <c r="L59" s="13" t="s">
        <v>399</v>
      </c>
    </row>
    <row r="60" spans="1:13" x14ac:dyDescent="0.2">
      <c r="A60" s="128"/>
      <c r="B60" s="117" t="s">
        <v>322</v>
      </c>
      <c r="C60" s="118" t="s">
        <v>248</v>
      </c>
      <c r="D60" s="119">
        <v>50</v>
      </c>
      <c r="E60" s="120" t="s">
        <v>9</v>
      </c>
      <c r="F60" s="113">
        <v>7.35</v>
      </c>
      <c r="G60" s="114">
        <f t="shared" si="0"/>
        <v>367.5</v>
      </c>
      <c r="H60" s="527"/>
      <c r="I60" s="165" t="s">
        <v>51</v>
      </c>
      <c r="J60" s="523"/>
      <c r="K60" s="546"/>
      <c r="L60" s="13" t="s">
        <v>399</v>
      </c>
    </row>
    <row r="61" spans="1:13" x14ac:dyDescent="0.2">
      <c r="A61" s="128"/>
      <c r="B61" s="117" t="s">
        <v>323</v>
      </c>
      <c r="C61" s="118" t="s">
        <v>248</v>
      </c>
      <c r="D61" s="119">
        <v>120</v>
      </c>
      <c r="E61" s="120" t="s">
        <v>9</v>
      </c>
      <c r="F61" s="113">
        <v>7.35</v>
      </c>
      <c r="G61" s="114">
        <f t="shared" si="0"/>
        <v>882</v>
      </c>
      <c r="H61" s="527"/>
      <c r="I61" s="165" t="s">
        <v>51</v>
      </c>
      <c r="J61" s="523"/>
      <c r="K61" s="546"/>
      <c r="L61" s="13" t="s">
        <v>399</v>
      </c>
    </row>
    <row r="62" spans="1:13" x14ac:dyDescent="0.2">
      <c r="A62" s="128"/>
      <c r="B62" s="121" t="s">
        <v>324</v>
      </c>
      <c r="C62" s="118" t="s">
        <v>247</v>
      </c>
      <c r="D62" s="123">
        <v>19</v>
      </c>
      <c r="E62" s="124" t="s">
        <v>9</v>
      </c>
      <c r="F62" s="113">
        <v>7.35</v>
      </c>
      <c r="G62" s="126">
        <f t="shared" si="0"/>
        <v>139.65</v>
      </c>
      <c r="H62" s="528"/>
      <c r="I62" s="166" t="s">
        <v>51</v>
      </c>
      <c r="J62" s="526"/>
      <c r="K62" s="546"/>
      <c r="L62" s="13" t="s">
        <v>399</v>
      </c>
    </row>
    <row r="63" spans="1:13" ht="25.5" x14ac:dyDescent="0.2">
      <c r="A63" s="128"/>
      <c r="B63" s="130" t="s">
        <v>325</v>
      </c>
      <c r="C63" s="131" t="s">
        <v>248</v>
      </c>
      <c r="D63" s="132">
        <v>105</v>
      </c>
      <c r="E63" s="133" t="s">
        <v>10</v>
      </c>
      <c r="F63" s="134">
        <v>20.13</v>
      </c>
      <c r="G63" s="135">
        <f t="shared" si="0"/>
        <v>2113.65</v>
      </c>
      <c r="H63" s="167" t="s">
        <v>420</v>
      </c>
      <c r="I63" s="163" t="s">
        <v>51</v>
      </c>
      <c r="J63" s="164"/>
      <c r="K63" s="47"/>
      <c r="L63" s="13" t="s">
        <v>399</v>
      </c>
    </row>
    <row r="64" spans="1:13" ht="25.5" x14ac:dyDescent="0.2">
      <c r="A64" s="128"/>
      <c r="B64" s="130" t="s">
        <v>326</v>
      </c>
      <c r="C64" s="140" t="s">
        <v>251</v>
      </c>
      <c r="D64" s="132">
        <v>397</v>
      </c>
      <c r="E64" s="133" t="s">
        <v>10</v>
      </c>
      <c r="F64" s="134">
        <v>20.13</v>
      </c>
      <c r="G64" s="135">
        <f t="shared" si="0"/>
        <v>7991.61</v>
      </c>
      <c r="H64" s="167" t="s">
        <v>421</v>
      </c>
      <c r="I64" s="163" t="s">
        <v>51</v>
      </c>
      <c r="J64" s="164"/>
      <c r="K64" s="47"/>
      <c r="L64" s="13" t="s">
        <v>399</v>
      </c>
    </row>
    <row r="65" spans="1:12" ht="38.25" x14ac:dyDescent="0.2">
      <c r="A65" s="128"/>
      <c r="B65" s="130" t="s">
        <v>357</v>
      </c>
      <c r="C65" s="131" t="s">
        <v>248</v>
      </c>
      <c r="D65" s="132">
        <v>147</v>
      </c>
      <c r="E65" s="133" t="s">
        <v>10</v>
      </c>
      <c r="F65" s="134">
        <v>20.13</v>
      </c>
      <c r="G65" s="135">
        <f t="shared" si="0"/>
        <v>2959.1099999999997</v>
      </c>
      <c r="H65" s="167" t="s">
        <v>177</v>
      </c>
      <c r="I65" s="163" t="s">
        <v>51</v>
      </c>
      <c r="J65" s="164"/>
      <c r="K65" s="47"/>
      <c r="L65" s="13" t="s">
        <v>399</v>
      </c>
    </row>
    <row r="66" spans="1:12" x14ac:dyDescent="0.2">
      <c r="A66" s="128"/>
      <c r="B66" s="117" t="s">
        <v>386</v>
      </c>
      <c r="C66" s="118" t="s">
        <v>248</v>
      </c>
      <c r="D66" s="168">
        <v>16</v>
      </c>
      <c r="E66" s="120" t="s">
        <v>10</v>
      </c>
      <c r="F66" s="113">
        <v>20.13</v>
      </c>
      <c r="G66" s="114">
        <f>D66*F66</f>
        <v>322.08</v>
      </c>
      <c r="H66" s="527" t="s">
        <v>422</v>
      </c>
      <c r="I66" s="165" t="s">
        <v>51</v>
      </c>
      <c r="J66" s="523"/>
      <c r="K66" s="546"/>
      <c r="L66" s="13" t="s">
        <v>399</v>
      </c>
    </row>
    <row r="67" spans="1:12" x14ac:dyDescent="0.2">
      <c r="A67" s="128"/>
      <c r="B67" s="117" t="s">
        <v>414</v>
      </c>
      <c r="C67" s="118" t="s">
        <v>248</v>
      </c>
      <c r="D67" s="168">
        <v>13</v>
      </c>
      <c r="E67" s="120" t="s">
        <v>10</v>
      </c>
      <c r="F67" s="113">
        <v>20.13</v>
      </c>
      <c r="G67" s="114">
        <f t="shared" ref="G67:G71" si="3">D67*F67</f>
        <v>261.69</v>
      </c>
      <c r="H67" s="527"/>
      <c r="I67" s="165" t="s">
        <v>51</v>
      </c>
      <c r="J67" s="523"/>
      <c r="K67" s="546"/>
      <c r="L67" s="13" t="s">
        <v>399</v>
      </c>
    </row>
    <row r="68" spans="1:12" x14ac:dyDescent="0.2">
      <c r="A68" s="128"/>
      <c r="B68" s="117" t="s">
        <v>387</v>
      </c>
      <c r="C68" s="118" t="s">
        <v>248</v>
      </c>
      <c r="D68" s="168">
        <v>4</v>
      </c>
      <c r="E68" s="120" t="s">
        <v>10</v>
      </c>
      <c r="F68" s="113">
        <v>20.13</v>
      </c>
      <c r="G68" s="114">
        <f t="shared" si="3"/>
        <v>80.52</v>
      </c>
      <c r="H68" s="527"/>
      <c r="I68" s="165" t="s">
        <v>51</v>
      </c>
      <c r="J68" s="523"/>
      <c r="K68" s="546"/>
      <c r="L68" s="13" t="s">
        <v>399</v>
      </c>
    </row>
    <row r="69" spans="1:12" x14ac:dyDescent="0.2">
      <c r="A69" s="128"/>
      <c r="B69" s="117" t="s">
        <v>388</v>
      </c>
      <c r="C69" s="118" t="s">
        <v>248</v>
      </c>
      <c r="D69" s="168">
        <v>29</v>
      </c>
      <c r="E69" s="120" t="s">
        <v>10</v>
      </c>
      <c r="F69" s="113">
        <v>20.13</v>
      </c>
      <c r="G69" s="114">
        <f t="shared" si="3"/>
        <v>583.77</v>
      </c>
      <c r="H69" s="527"/>
      <c r="I69" s="165" t="s">
        <v>51</v>
      </c>
      <c r="J69" s="523"/>
      <c r="K69" s="546"/>
      <c r="L69" s="13" t="s">
        <v>399</v>
      </c>
    </row>
    <row r="70" spans="1:12" x14ac:dyDescent="0.2">
      <c r="A70" s="128"/>
      <c r="B70" s="117" t="s">
        <v>389</v>
      </c>
      <c r="C70" s="118" t="s">
        <v>248</v>
      </c>
      <c r="D70" s="168">
        <v>5</v>
      </c>
      <c r="E70" s="120" t="s">
        <v>10</v>
      </c>
      <c r="F70" s="113">
        <v>20.13</v>
      </c>
      <c r="G70" s="114">
        <f t="shared" si="3"/>
        <v>100.64999999999999</v>
      </c>
      <c r="H70" s="527"/>
      <c r="I70" s="165" t="s">
        <v>51</v>
      </c>
      <c r="J70" s="523"/>
      <c r="K70" s="546"/>
      <c r="L70" s="13" t="s">
        <v>399</v>
      </c>
    </row>
    <row r="71" spans="1:12" ht="13.5" thickBot="1" x14ac:dyDescent="0.25">
      <c r="A71" s="169"/>
      <c r="B71" s="145" t="s">
        <v>390</v>
      </c>
      <c r="C71" s="170" t="s">
        <v>248</v>
      </c>
      <c r="D71" s="171">
        <v>1</v>
      </c>
      <c r="E71" s="148" t="s">
        <v>10</v>
      </c>
      <c r="F71" s="149">
        <v>20.13</v>
      </c>
      <c r="G71" s="150">
        <f t="shared" si="3"/>
        <v>20.13</v>
      </c>
      <c r="H71" s="529"/>
      <c r="I71" s="172" t="s">
        <v>51</v>
      </c>
      <c r="J71" s="524"/>
      <c r="K71" s="546"/>
      <c r="L71" s="13" t="s">
        <v>399</v>
      </c>
    </row>
    <row r="72" spans="1:12" ht="47.25" customHeight="1" x14ac:dyDescent="0.2">
      <c r="A72" s="173" t="s">
        <v>44</v>
      </c>
      <c r="B72" s="174" t="s">
        <v>106</v>
      </c>
      <c r="C72" s="175" t="s">
        <v>248</v>
      </c>
      <c r="D72" s="176">
        <v>45</v>
      </c>
      <c r="E72" s="177" t="s">
        <v>10</v>
      </c>
      <c r="F72" s="178">
        <v>40</v>
      </c>
      <c r="G72" s="179">
        <f t="shared" si="0"/>
        <v>1800</v>
      </c>
      <c r="H72" s="207" t="s">
        <v>190</v>
      </c>
      <c r="I72" s="180" t="s">
        <v>74</v>
      </c>
      <c r="J72" s="181"/>
      <c r="K72" s="48"/>
      <c r="L72" s="13"/>
    </row>
    <row r="73" spans="1:12" x14ac:dyDescent="0.2">
      <c r="A73" s="116"/>
      <c r="B73" s="117" t="s">
        <v>303</v>
      </c>
      <c r="C73" s="118" t="s">
        <v>248</v>
      </c>
      <c r="D73" s="119">
        <v>353</v>
      </c>
      <c r="E73" s="120" t="s">
        <v>10</v>
      </c>
      <c r="F73" s="113">
        <v>73.3</v>
      </c>
      <c r="G73" s="114">
        <v>16171.81</v>
      </c>
      <c r="H73" s="505" t="s">
        <v>254</v>
      </c>
      <c r="I73" s="115" t="s">
        <v>74</v>
      </c>
      <c r="J73" s="513"/>
      <c r="K73" s="546"/>
      <c r="L73" s="13" t="s">
        <v>399</v>
      </c>
    </row>
    <row r="74" spans="1:12" x14ac:dyDescent="0.2">
      <c r="A74" s="116"/>
      <c r="B74" s="117" t="s">
        <v>228</v>
      </c>
      <c r="C74" s="118" t="s">
        <v>248</v>
      </c>
      <c r="D74" s="119">
        <v>1757</v>
      </c>
      <c r="E74" s="120" t="s">
        <v>10</v>
      </c>
      <c r="F74" s="113">
        <v>18.329999999999998</v>
      </c>
      <c r="G74" s="114">
        <f t="shared" si="0"/>
        <v>32205.809999999998</v>
      </c>
      <c r="H74" s="491"/>
      <c r="I74" s="115" t="s">
        <v>74</v>
      </c>
      <c r="J74" s="513"/>
      <c r="K74" s="546"/>
      <c r="L74" s="13" t="s">
        <v>399</v>
      </c>
    </row>
    <row r="75" spans="1:12" x14ac:dyDescent="0.2">
      <c r="A75" s="116"/>
      <c r="B75" s="121" t="s">
        <v>229</v>
      </c>
      <c r="C75" s="122" t="s">
        <v>248</v>
      </c>
      <c r="D75" s="123">
        <v>2513</v>
      </c>
      <c r="E75" s="124" t="s">
        <v>10</v>
      </c>
      <c r="F75" s="125">
        <v>25.66</v>
      </c>
      <c r="G75" s="126">
        <f t="shared" si="0"/>
        <v>64483.58</v>
      </c>
      <c r="H75" s="492"/>
      <c r="I75" s="127" t="s">
        <v>74</v>
      </c>
      <c r="J75" s="477"/>
      <c r="K75" s="546"/>
      <c r="L75" s="13" t="s">
        <v>399</v>
      </c>
    </row>
    <row r="76" spans="1:12" ht="38.25" x14ac:dyDescent="0.2">
      <c r="A76" s="116"/>
      <c r="B76" s="130">
        <v>338</v>
      </c>
      <c r="C76" s="131" t="s">
        <v>248</v>
      </c>
      <c r="D76" s="132">
        <v>212</v>
      </c>
      <c r="E76" s="133" t="s">
        <v>10</v>
      </c>
      <c r="F76" s="134">
        <v>30</v>
      </c>
      <c r="G76" s="135">
        <f>D76*F76</f>
        <v>6360</v>
      </c>
      <c r="H76" s="205" t="s">
        <v>423</v>
      </c>
      <c r="I76" s="136" t="s">
        <v>74</v>
      </c>
      <c r="J76" s="143"/>
      <c r="K76" s="47"/>
      <c r="L76" s="13" t="s">
        <v>399</v>
      </c>
    </row>
    <row r="77" spans="1:12" ht="25.5" x14ac:dyDescent="0.2">
      <c r="A77" s="116"/>
      <c r="B77" s="130" t="s">
        <v>380</v>
      </c>
      <c r="C77" s="131" t="s">
        <v>248</v>
      </c>
      <c r="D77" s="132">
        <v>5</v>
      </c>
      <c r="E77" s="133" t="s">
        <v>10</v>
      </c>
      <c r="F77" s="134">
        <v>45.25</v>
      </c>
      <c r="G77" s="135">
        <f>D77*F77</f>
        <v>226.25</v>
      </c>
      <c r="H77" s="205" t="s">
        <v>424</v>
      </c>
      <c r="I77" s="136" t="s">
        <v>51</v>
      </c>
      <c r="J77" s="143" t="s">
        <v>381</v>
      </c>
      <c r="K77" s="47"/>
      <c r="L77" s="13" t="s">
        <v>399</v>
      </c>
    </row>
    <row r="78" spans="1:12" x14ac:dyDescent="0.2">
      <c r="A78" s="116"/>
      <c r="B78" s="117" t="s">
        <v>403</v>
      </c>
      <c r="C78" s="118" t="s">
        <v>248</v>
      </c>
      <c r="D78" s="119">
        <v>649</v>
      </c>
      <c r="E78" s="120" t="s">
        <v>10</v>
      </c>
      <c r="F78" s="113">
        <v>28.17</v>
      </c>
      <c r="G78" s="114">
        <f>D78*F78</f>
        <v>18282.330000000002</v>
      </c>
      <c r="H78" s="491" t="s">
        <v>425</v>
      </c>
      <c r="I78" s="115" t="s">
        <v>413</v>
      </c>
      <c r="J78" s="513"/>
      <c r="K78" s="558"/>
      <c r="L78" s="13" t="s">
        <v>399</v>
      </c>
    </row>
    <row r="79" spans="1:12" x14ac:dyDescent="0.2">
      <c r="A79" s="116"/>
      <c r="B79" s="117" t="s">
        <v>404</v>
      </c>
      <c r="C79" s="118" t="s">
        <v>248</v>
      </c>
      <c r="D79" s="119">
        <v>3638</v>
      </c>
      <c r="E79" s="120" t="s">
        <v>207</v>
      </c>
      <c r="F79" s="113">
        <v>28.17</v>
      </c>
      <c r="G79" s="114">
        <f>D79*F79</f>
        <v>102482.46</v>
      </c>
      <c r="H79" s="491"/>
      <c r="I79" s="115" t="s">
        <v>413</v>
      </c>
      <c r="J79" s="513"/>
      <c r="K79" s="558"/>
      <c r="L79" s="13" t="s">
        <v>399</v>
      </c>
    </row>
    <row r="80" spans="1:12" x14ac:dyDescent="0.2">
      <c r="A80" s="116"/>
      <c r="B80" s="117" t="s">
        <v>405</v>
      </c>
      <c r="C80" s="118" t="s">
        <v>248</v>
      </c>
      <c r="D80" s="119">
        <v>720</v>
      </c>
      <c r="E80" s="120" t="s">
        <v>207</v>
      </c>
      <c r="F80" s="113">
        <v>28.17</v>
      </c>
      <c r="G80" s="114">
        <f t="shared" ref="G80:G85" si="4">D80*F80</f>
        <v>20282.400000000001</v>
      </c>
      <c r="H80" s="491"/>
      <c r="I80" s="115" t="s">
        <v>413</v>
      </c>
      <c r="J80" s="513"/>
      <c r="K80" s="558"/>
      <c r="L80" s="13" t="s">
        <v>399</v>
      </c>
    </row>
    <row r="81" spans="1:12" x14ac:dyDescent="0.2">
      <c r="A81" s="116"/>
      <c r="B81" s="117" t="s">
        <v>406</v>
      </c>
      <c r="C81" s="118" t="s">
        <v>248</v>
      </c>
      <c r="D81" s="119">
        <v>165</v>
      </c>
      <c r="E81" s="120" t="s">
        <v>207</v>
      </c>
      <c r="F81" s="113">
        <v>28.17</v>
      </c>
      <c r="G81" s="114">
        <f t="shared" si="4"/>
        <v>4648.05</v>
      </c>
      <c r="H81" s="491"/>
      <c r="I81" s="115" t="s">
        <v>413</v>
      </c>
      <c r="J81" s="513"/>
      <c r="K81" s="558"/>
      <c r="L81" s="13" t="s">
        <v>399</v>
      </c>
    </row>
    <row r="82" spans="1:12" x14ac:dyDescent="0.2">
      <c r="A82" s="116"/>
      <c r="B82" s="117" t="s">
        <v>407</v>
      </c>
      <c r="C82" s="118" t="s">
        <v>248</v>
      </c>
      <c r="D82" s="119">
        <v>2286</v>
      </c>
      <c r="E82" s="120" t="s">
        <v>207</v>
      </c>
      <c r="F82" s="113">
        <v>28.17</v>
      </c>
      <c r="G82" s="114">
        <f t="shared" si="4"/>
        <v>64396.62</v>
      </c>
      <c r="H82" s="491"/>
      <c r="I82" s="115" t="s">
        <v>413</v>
      </c>
      <c r="J82" s="513"/>
      <c r="K82" s="558"/>
      <c r="L82" s="13" t="s">
        <v>399</v>
      </c>
    </row>
    <row r="83" spans="1:12" x14ac:dyDescent="0.2">
      <c r="A83" s="116"/>
      <c r="B83" s="117" t="s">
        <v>408</v>
      </c>
      <c r="C83" s="118" t="s">
        <v>248</v>
      </c>
      <c r="D83" s="119">
        <v>6</v>
      </c>
      <c r="E83" s="120" t="s">
        <v>207</v>
      </c>
      <c r="F83" s="113">
        <v>28.17</v>
      </c>
      <c r="G83" s="114">
        <f t="shared" si="4"/>
        <v>169.02</v>
      </c>
      <c r="H83" s="491"/>
      <c r="I83" s="115" t="s">
        <v>413</v>
      </c>
      <c r="J83" s="513"/>
      <c r="K83" s="558"/>
      <c r="L83" s="13" t="s">
        <v>399</v>
      </c>
    </row>
    <row r="84" spans="1:12" x14ac:dyDescent="0.2">
      <c r="A84" s="116"/>
      <c r="B84" s="117" t="s">
        <v>409</v>
      </c>
      <c r="C84" s="118" t="s">
        <v>248</v>
      </c>
      <c r="D84" s="119">
        <v>2781</v>
      </c>
      <c r="E84" s="120" t="s">
        <v>10</v>
      </c>
      <c r="F84" s="113">
        <v>28.17</v>
      </c>
      <c r="G84" s="114">
        <f t="shared" si="4"/>
        <v>78340.77</v>
      </c>
      <c r="H84" s="491"/>
      <c r="I84" s="115" t="s">
        <v>413</v>
      </c>
      <c r="J84" s="513"/>
      <c r="K84" s="558"/>
      <c r="L84" s="13" t="s">
        <v>399</v>
      </c>
    </row>
    <row r="85" spans="1:12" x14ac:dyDescent="0.2">
      <c r="A85" s="116"/>
      <c r="B85" s="121" t="s">
        <v>410</v>
      </c>
      <c r="C85" s="122" t="s">
        <v>248</v>
      </c>
      <c r="D85" s="123">
        <v>406</v>
      </c>
      <c r="E85" s="407" t="s">
        <v>10</v>
      </c>
      <c r="F85" s="125">
        <v>28.17</v>
      </c>
      <c r="G85" s="412">
        <f t="shared" si="4"/>
        <v>11437.02</v>
      </c>
      <c r="H85" s="492"/>
      <c r="I85" s="127" t="s">
        <v>413</v>
      </c>
      <c r="J85" s="477"/>
      <c r="K85" s="558"/>
      <c r="L85" s="13" t="s">
        <v>399</v>
      </c>
    </row>
    <row r="86" spans="1:12" ht="18" customHeight="1" x14ac:dyDescent="0.2">
      <c r="A86" s="116"/>
      <c r="B86" s="228" t="str">
        <f>"6/1"</f>
        <v>6/1</v>
      </c>
      <c r="C86" s="424" t="s">
        <v>248</v>
      </c>
      <c r="D86" s="119">
        <v>146</v>
      </c>
      <c r="E86" s="424" t="s">
        <v>484</v>
      </c>
      <c r="F86" s="113">
        <v>20</v>
      </c>
      <c r="G86" s="436">
        <v>30251.06</v>
      </c>
      <c r="H86" s="521" t="s">
        <v>485</v>
      </c>
      <c r="I86" s="115" t="s">
        <v>486</v>
      </c>
      <c r="J86" s="432"/>
      <c r="K86" s="558"/>
      <c r="L86" s="13" t="s">
        <v>399</v>
      </c>
    </row>
    <row r="87" spans="1:12" ht="23.25" customHeight="1" thickBot="1" x14ac:dyDescent="0.25">
      <c r="A87" s="189"/>
      <c r="B87" s="228" t="str">
        <f>"5/4"</f>
        <v>5/4</v>
      </c>
      <c r="C87" s="424" t="s">
        <v>248</v>
      </c>
      <c r="D87" s="119">
        <v>926</v>
      </c>
      <c r="E87" s="424" t="s">
        <v>484</v>
      </c>
      <c r="F87" s="113">
        <v>20</v>
      </c>
      <c r="G87" s="436">
        <v>8052.34</v>
      </c>
      <c r="H87" s="542"/>
      <c r="I87" s="115" t="s">
        <v>486</v>
      </c>
      <c r="J87" s="432"/>
      <c r="K87" s="558"/>
      <c r="L87" s="13" t="s">
        <v>399</v>
      </c>
    </row>
    <row r="88" spans="1:12" ht="42" customHeight="1" x14ac:dyDescent="0.2">
      <c r="A88" s="183" t="s">
        <v>45</v>
      </c>
      <c r="B88" s="174" t="s">
        <v>52</v>
      </c>
      <c r="C88" s="175" t="s">
        <v>248</v>
      </c>
      <c r="D88" s="176">
        <v>334</v>
      </c>
      <c r="E88" s="177" t="s">
        <v>10</v>
      </c>
      <c r="F88" s="178">
        <v>30</v>
      </c>
      <c r="G88" s="179">
        <f t="shared" si="0"/>
        <v>10020</v>
      </c>
      <c r="H88" s="208" t="s">
        <v>142</v>
      </c>
      <c r="I88" s="184" t="s">
        <v>51</v>
      </c>
      <c r="J88" s="185" t="s">
        <v>128</v>
      </c>
      <c r="L88" s="13"/>
    </row>
    <row r="89" spans="1:12" ht="29.25" customHeight="1" x14ac:dyDescent="0.2">
      <c r="A89" s="116"/>
      <c r="B89" s="117" t="s">
        <v>96</v>
      </c>
      <c r="C89" s="118" t="s">
        <v>248</v>
      </c>
      <c r="D89" s="119">
        <v>247</v>
      </c>
      <c r="E89" s="120" t="s">
        <v>10</v>
      </c>
      <c r="F89" s="113">
        <v>0</v>
      </c>
      <c r="G89" s="114">
        <f t="shared" si="0"/>
        <v>0</v>
      </c>
      <c r="H89" s="491" t="s">
        <v>129</v>
      </c>
      <c r="I89" s="187"/>
      <c r="J89" s="513" t="s">
        <v>130</v>
      </c>
      <c r="K89" s="488"/>
      <c r="L89" s="13"/>
    </row>
    <row r="90" spans="1:12" ht="29.25" customHeight="1" x14ac:dyDescent="0.2">
      <c r="A90" s="116"/>
      <c r="B90" s="117" t="s">
        <v>97</v>
      </c>
      <c r="C90" s="118" t="s">
        <v>248</v>
      </c>
      <c r="D90" s="119">
        <v>90</v>
      </c>
      <c r="E90" s="120" t="s">
        <v>10</v>
      </c>
      <c r="F90" s="113">
        <v>0</v>
      </c>
      <c r="G90" s="114">
        <f t="shared" si="0"/>
        <v>0</v>
      </c>
      <c r="H90" s="491"/>
      <c r="I90" s="187"/>
      <c r="J90" s="513"/>
      <c r="K90" s="488"/>
      <c r="L90" s="13"/>
    </row>
    <row r="91" spans="1:12" ht="29.25" customHeight="1" x14ac:dyDescent="0.2">
      <c r="A91" s="116"/>
      <c r="B91" s="117" t="s">
        <v>98</v>
      </c>
      <c r="C91" s="118" t="s">
        <v>248</v>
      </c>
      <c r="D91" s="119">
        <v>46</v>
      </c>
      <c r="E91" s="120" t="s">
        <v>10</v>
      </c>
      <c r="F91" s="113">
        <v>0</v>
      </c>
      <c r="G91" s="114">
        <f t="shared" si="0"/>
        <v>0</v>
      </c>
      <c r="H91" s="491"/>
      <c r="I91" s="187"/>
      <c r="J91" s="513"/>
      <c r="K91" s="488"/>
      <c r="L91" s="13"/>
    </row>
    <row r="92" spans="1:12" ht="29.25" customHeight="1" x14ac:dyDescent="0.2">
      <c r="A92" s="116"/>
      <c r="B92" s="117" t="s">
        <v>99</v>
      </c>
      <c r="C92" s="118" t="s">
        <v>248</v>
      </c>
      <c r="D92" s="119">
        <v>48</v>
      </c>
      <c r="E92" s="120" t="s">
        <v>10</v>
      </c>
      <c r="F92" s="113">
        <v>0</v>
      </c>
      <c r="G92" s="114">
        <f t="shared" si="0"/>
        <v>0</v>
      </c>
      <c r="H92" s="491"/>
      <c r="I92" s="187"/>
      <c r="J92" s="513"/>
      <c r="K92" s="488"/>
      <c r="L92" s="13"/>
    </row>
    <row r="93" spans="1:12" ht="29.25" customHeight="1" x14ac:dyDescent="0.2">
      <c r="A93" s="116"/>
      <c r="B93" s="121" t="s">
        <v>100</v>
      </c>
      <c r="C93" s="122" t="s">
        <v>248</v>
      </c>
      <c r="D93" s="123">
        <v>62</v>
      </c>
      <c r="E93" s="124" t="s">
        <v>10</v>
      </c>
      <c r="F93" s="125">
        <v>0</v>
      </c>
      <c r="G93" s="126">
        <f t="shared" si="0"/>
        <v>0</v>
      </c>
      <c r="H93" s="492"/>
      <c r="I93" s="188"/>
      <c r="J93" s="477"/>
      <c r="K93" s="488"/>
      <c r="L93" s="13"/>
    </row>
    <row r="94" spans="1:12" x14ac:dyDescent="0.2">
      <c r="A94" s="116"/>
      <c r="B94" s="117" t="s">
        <v>212</v>
      </c>
      <c r="C94" s="118" t="s">
        <v>247</v>
      </c>
      <c r="D94" s="119">
        <v>818</v>
      </c>
      <c r="E94" s="120" t="s">
        <v>84</v>
      </c>
      <c r="F94" s="113">
        <v>13</v>
      </c>
      <c r="G94" s="114">
        <f>122*F94</f>
        <v>1586</v>
      </c>
      <c r="H94" s="505" t="s">
        <v>256</v>
      </c>
      <c r="I94" s="187" t="s">
        <v>74</v>
      </c>
      <c r="J94" s="512" t="s">
        <v>259</v>
      </c>
      <c r="K94" s="548"/>
      <c r="L94" s="13" t="s">
        <v>399</v>
      </c>
    </row>
    <row r="95" spans="1:12" x14ac:dyDescent="0.2">
      <c r="A95" s="116"/>
      <c r="B95" s="117" t="s">
        <v>213</v>
      </c>
      <c r="C95" s="118" t="s">
        <v>247</v>
      </c>
      <c r="D95" s="119">
        <v>1125</v>
      </c>
      <c r="E95" s="120" t="s">
        <v>214</v>
      </c>
      <c r="F95" s="113">
        <v>13</v>
      </c>
      <c r="G95" s="114">
        <f>1062*F95</f>
        <v>13806</v>
      </c>
      <c r="H95" s="491"/>
      <c r="I95" s="187" t="s">
        <v>74</v>
      </c>
      <c r="J95" s="513"/>
      <c r="K95" s="548"/>
      <c r="L95" s="13" t="s">
        <v>399</v>
      </c>
    </row>
    <row r="96" spans="1:12" ht="38.25" x14ac:dyDescent="0.2">
      <c r="A96" s="189"/>
      <c r="B96" s="117" t="s">
        <v>215</v>
      </c>
      <c r="C96" s="110" t="s">
        <v>255</v>
      </c>
      <c r="D96" s="119">
        <v>2933</v>
      </c>
      <c r="E96" s="120" t="s">
        <v>84</v>
      </c>
      <c r="F96" s="113">
        <v>10</v>
      </c>
      <c r="G96" s="114">
        <f t="shared" si="0"/>
        <v>29330</v>
      </c>
      <c r="H96" s="491"/>
      <c r="I96" s="187" t="s">
        <v>74</v>
      </c>
      <c r="J96" s="513"/>
      <c r="K96" s="548"/>
      <c r="L96" s="13" t="s">
        <v>399</v>
      </c>
    </row>
    <row r="97" spans="1:12" x14ac:dyDescent="0.2">
      <c r="A97" s="116"/>
      <c r="B97" s="121" t="s">
        <v>216</v>
      </c>
      <c r="C97" s="122" t="s">
        <v>248</v>
      </c>
      <c r="D97" s="123">
        <v>335</v>
      </c>
      <c r="E97" s="124" t="s">
        <v>207</v>
      </c>
      <c r="F97" s="125">
        <v>20</v>
      </c>
      <c r="G97" s="126">
        <f t="shared" si="0"/>
        <v>6700</v>
      </c>
      <c r="H97" s="492"/>
      <c r="I97" s="188" t="s">
        <v>74</v>
      </c>
      <c r="J97" s="477"/>
      <c r="K97" s="548"/>
      <c r="L97" s="13" t="s">
        <v>399</v>
      </c>
    </row>
    <row r="98" spans="1:12" ht="36" customHeight="1" x14ac:dyDescent="0.2">
      <c r="A98" s="190"/>
      <c r="B98" s="117" t="s">
        <v>167</v>
      </c>
      <c r="C98" s="118" t="s">
        <v>248</v>
      </c>
      <c r="D98" s="119">
        <v>111</v>
      </c>
      <c r="E98" s="120" t="s">
        <v>9</v>
      </c>
      <c r="F98" s="113">
        <v>7.35</v>
      </c>
      <c r="G98" s="114">
        <f t="shared" si="0"/>
        <v>815.84999999999991</v>
      </c>
      <c r="H98" s="505" t="s">
        <v>257</v>
      </c>
      <c r="I98" s="187" t="s">
        <v>51</v>
      </c>
      <c r="J98" s="512" t="s">
        <v>258</v>
      </c>
      <c r="K98" s="549"/>
      <c r="L98" s="13" t="s">
        <v>399</v>
      </c>
    </row>
    <row r="99" spans="1:12" ht="36" customHeight="1" x14ac:dyDescent="0.2">
      <c r="A99" s="116"/>
      <c r="B99" s="121" t="s">
        <v>168</v>
      </c>
      <c r="C99" s="122" t="s">
        <v>248</v>
      </c>
      <c r="D99" s="123">
        <v>160</v>
      </c>
      <c r="E99" s="191" t="s">
        <v>85</v>
      </c>
      <c r="F99" s="125">
        <v>12.88</v>
      </c>
      <c r="G99" s="126">
        <f t="shared" si="0"/>
        <v>2060.8000000000002</v>
      </c>
      <c r="H99" s="492"/>
      <c r="I99" s="188" t="s">
        <v>51</v>
      </c>
      <c r="J99" s="477"/>
      <c r="K99" s="549"/>
      <c r="L99" s="13" t="s">
        <v>399</v>
      </c>
    </row>
    <row r="100" spans="1:12" x14ac:dyDescent="0.2">
      <c r="A100" s="116"/>
      <c r="B100" s="117" t="s">
        <v>334</v>
      </c>
      <c r="C100" s="118" t="s">
        <v>248</v>
      </c>
      <c r="D100" s="119">
        <v>386</v>
      </c>
      <c r="E100" s="112" t="s">
        <v>11</v>
      </c>
      <c r="F100" s="113">
        <v>7.35</v>
      </c>
      <c r="G100" s="114">
        <f t="shared" si="0"/>
        <v>2837.1</v>
      </c>
      <c r="H100" s="491"/>
      <c r="I100" s="187" t="s">
        <v>51</v>
      </c>
      <c r="J100" s="432"/>
      <c r="K100" s="549"/>
      <c r="L100" s="13" t="s">
        <v>399</v>
      </c>
    </row>
    <row r="101" spans="1:12" x14ac:dyDescent="0.2">
      <c r="A101" s="116"/>
      <c r="B101" s="117" t="s">
        <v>335</v>
      </c>
      <c r="C101" s="118" t="s">
        <v>248</v>
      </c>
      <c r="D101" s="119">
        <v>2</v>
      </c>
      <c r="E101" s="112" t="s">
        <v>11</v>
      </c>
      <c r="F101" s="113">
        <v>7.35</v>
      </c>
      <c r="G101" s="114">
        <f t="shared" si="0"/>
        <v>14.7</v>
      </c>
      <c r="H101" s="491"/>
      <c r="I101" s="187" t="s">
        <v>51</v>
      </c>
      <c r="J101" s="432"/>
      <c r="K101" s="549"/>
      <c r="L101" s="13" t="s">
        <v>399</v>
      </c>
    </row>
    <row r="102" spans="1:12" x14ac:dyDescent="0.2">
      <c r="A102" s="116"/>
      <c r="B102" s="117" t="s">
        <v>336</v>
      </c>
      <c r="C102" s="118" t="s">
        <v>248</v>
      </c>
      <c r="D102" s="119">
        <v>204</v>
      </c>
      <c r="E102" s="112" t="s">
        <v>11</v>
      </c>
      <c r="F102" s="113">
        <v>7.35</v>
      </c>
      <c r="G102" s="114">
        <f t="shared" si="0"/>
        <v>1499.3999999999999</v>
      </c>
      <c r="H102" s="491"/>
      <c r="I102" s="187" t="s">
        <v>51</v>
      </c>
      <c r="J102" s="432"/>
      <c r="K102" s="549"/>
      <c r="L102" s="13" t="s">
        <v>399</v>
      </c>
    </row>
    <row r="103" spans="1:12" x14ac:dyDescent="0.2">
      <c r="A103" s="116"/>
      <c r="B103" s="117" t="s">
        <v>337</v>
      </c>
      <c r="C103" s="118" t="s">
        <v>247</v>
      </c>
      <c r="D103" s="119">
        <v>45</v>
      </c>
      <c r="E103" s="112" t="s">
        <v>11</v>
      </c>
      <c r="F103" s="113">
        <v>7.35</v>
      </c>
      <c r="G103" s="114">
        <f t="shared" si="0"/>
        <v>330.75</v>
      </c>
      <c r="H103" s="491"/>
      <c r="I103" s="187" t="s">
        <v>51</v>
      </c>
      <c r="J103" s="432"/>
      <c r="K103" s="549"/>
      <c r="L103" s="13" t="s">
        <v>399</v>
      </c>
    </row>
    <row r="104" spans="1:12" x14ac:dyDescent="0.2">
      <c r="A104" s="116"/>
      <c r="B104" s="117" t="s">
        <v>338</v>
      </c>
      <c r="C104" s="118" t="s">
        <v>248</v>
      </c>
      <c r="D104" s="119">
        <v>176</v>
      </c>
      <c r="E104" s="112" t="s">
        <v>173</v>
      </c>
      <c r="F104" s="113">
        <v>7.35</v>
      </c>
      <c r="G104" s="114">
        <f t="shared" si="0"/>
        <v>1293.5999999999999</v>
      </c>
      <c r="H104" s="491"/>
      <c r="I104" s="187" t="s">
        <v>51</v>
      </c>
      <c r="J104" s="432"/>
      <c r="K104" s="549"/>
      <c r="L104" s="13" t="s">
        <v>399</v>
      </c>
    </row>
    <row r="105" spans="1:12" x14ac:dyDescent="0.2">
      <c r="A105" s="116"/>
      <c r="B105" s="117" t="s">
        <v>339</v>
      </c>
      <c r="C105" s="118" t="s">
        <v>248</v>
      </c>
      <c r="D105" s="119">
        <v>147</v>
      </c>
      <c r="E105" s="112" t="s">
        <v>9</v>
      </c>
      <c r="F105" s="113">
        <v>7.35</v>
      </c>
      <c r="G105" s="114">
        <f t="shared" si="0"/>
        <v>1080.45</v>
      </c>
      <c r="H105" s="491"/>
      <c r="I105" s="187" t="s">
        <v>51</v>
      </c>
      <c r="J105" s="432"/>
      <c r="K105" s="549"/>
      <c r="L105" s="13" t="s">
        <v>399</v>
      </c>
    </row>
    <row r="106" spans="1:12" x14ac:dyDescent="0.2">
      <c r="A106" s="116"/>
      <c r="B106" s="117" t="s">
        <v>340</v>
      </c>
      <c r="C106" s="118" t="s">
        <v>248</v>
      </c>
      <c r="D106" s="119">
        <v>26</v>
      </c>
      <c r="E106" s="112" t="s">
        <v>9</v>
      </c>
      <c r="F106" s="113">
        <v>7.35</v>
      </c>
      <c r="G106" s="114">
        <f t="shared" si="0"/>
        <v>191.1</v>
      </c>
      <c r="H106" s="491"/>
      <c r="I106" s="187" t="s">
        <v>51</v>
      </c>
      <c r="J106" s="432"/>
      <c r="K106" s="549"/>
      <c r="L106" s="13" t="s">
        <v>399</v>
      </c>
    </row>
    <row r="107" spans="1:12" x14ac:dyDescent="0.2">
      <c r="A107" s="116"/>
      <c r="B107" s="121" t="s">
        <v>341</v>
      </c>
      <c r="C107" s="122" t="s">
        <v>247</v>
      </c>
      <c r="D107" s="123">
        <v>15</v>
      </c>
      <c r="E107" s="191" t="s">
        <v>9</v>
      </c>
      <c r="F107" s="125">
        <v>7.351</v>
      </c>
      <c r="G107" s="126">
        <f t="shared" si="0"/>
        <v>110.265</v>
      </c>
      <c r="H107" s="492"/>
      <c r="I107" s="188" t="s">
        <v>51</v>
      </c>
      <c r="J107" s="429"/>
      <c r="K107" s="549"/>
      <c r="L107" s="13" t="s">
        <v>399</v>
      </c>
    </row>
    <row r="108" spans="1:12" ht="26.25" thickBot="1" x14ac:dyDescent="0.25">
      <c r="A108" s="182"/>
      <c r="B108" s="145">
        <v>316</v>
      </c>
      <c r="C108" s="408" t="s">
        <v>253</v>
      </c>
      <c r="D108" s="147">
        <v>1752</v>
      </c>
      <c r="E108" s="146" t="s">
        <v>9</v>
      </c>
      <c r="F108" s="149">
        <v>0.75</v>
      </c>
      <c r="G108" s="150">
        <f t="shared" si="0"/>
        <v>1314</v>
      </c>
      <c r="H108" s="206" t="s">
        <v>426</v>
      </c>
      <c r="I108" s="192" t="s">
        <v>74</v>
      </c>
      <c r="J108" s="433"/>
      <c r="K108" s="48"/>
      <c r="L108" s="13" t="s">
        <v>399</v>
      </c>
    </row>
    <row r="109" spans="1:12" ht="12.75" customHeight="1" x14ac:dyDescent="0.2">
      <c r="A109" s="193" t="s">
        <v>46</v>
      </c>
      <c r="B109" s="174" t="s">
        <v>66</v>
      </c>
      <c r="C109" s="175" t="s">
        <v>248</v>
      </c>
      <c r="D109" s="176">
        <v>509</v>
      </c>
      <c r="E109" s="177" t="s">
        <v>9</v>
      </c>
      <c r="F109" s="178">
        <v>7.47</v>
      </c>
      <c r="G109" s="179">
        <f t="shared" ref="G109:G198" si="5">D109*F109</f>
        <v>3802.23</v>
      </c>
      <c r="H109" s="495" t="s">
        <v>131</v>
      </c>
      <c r="I109" s="180" t="s">
        <v>51</v>
      </c>
      <c r="J109" s="194" t="s">
        <v>299</v>
      </c>
      <c r="L109" s="13" t="s">
        <v>399</v>
      </c>
    </row>
    <row r="110" spans="1:12" x14ac:dyDescent="0.2">
      <c r="A110" s="116"/>
      <c r="B110" s="130" t="s">
        <v>67</v>
      </c>
      <c r="C110" s="131" t="s">
        <v>248</v>
      </c>
      <c r="D110" s="132">
        <v>37</v>
      </c>
      <c r="E110" s="133" t="s">
        <v>9</v>
      </c>
      <c r="F110" s="134">
        <v>7.35</v>
      </c>
      <c r="G110" s="135">
        <f t="shared" si="5"/>
        <v>271.95</v>
      </c>
      <c r="H110" s="491"/>
      <c r="I110" s="195" t="s">
        <v>51</v>
      </c>
      <c r="J110" s="137"/>
      <c r="K110" s="559"/>
      <c r="L110" s="13"/>
    </row>
    <row r="111" spans="1:12" x14ac:dyDescent="0.2">
      <c r="A111" s="116"/>
      <c r="B111" s="130" t="s">
        <v>68</v>
      </c>
      <c r="C111" s="131" t="s">
        <v>247</v>
      </c>
      <c r="D111" s="132">
        <v>19</v>
      </c>
      <c r="E111" s="133" t="s">
        <v>9</v>
      </c>
      <c r="F111" s="134">
        <v>7.35</v>
      </c>
      <c r="G111" s="135">
        <f t="shared" si="5"/>
        <v>139.65</v>
      </c>
      <c r="H111" s="491"/>
      <c r="I111" s="195" t="s">
        <v>51</v>
      </c>
      <c r="J111" s="137"/>
      <c r="K111" s="559"/>
      <c r="L111" s="13"/>
    </row>
    <row r="112" spans="1:12" x14ac:dyDescent="0.2">
      <c r="A112" s="116"/>
      <c r="B112" s="121" t="s">
        <v>69</v>
      </c>
      <c r="C112" s="122" t="s">
        <v>248</v>
      </c>
      <c r="D112" s="123">
        <v>139</v>
      </c>
      <c r="E112" s="124" t="s">
        <v>9</v>
      </c>
      <c r="F112" s="125">
        <v>7.35</v>
      </c>
      <c r="G112" s="126">
        <f>D112*F112</f>
        <v>1021.65</v>
      </c>
      <c r="H112" s="492"/>
      <c r="I112" s="196" t="s">
        <v>51</v>
      </c>
      <c r="J112" s="428"/>
      <c r="K112" s="559"/>
      <c r="L112" s="13"/>
    </row>
    <row r="113" spans="1:12" ht="12.75" customHeight="1" x14ac:dyDescent="0.2">
      <c r="A113" s="116"/>
      <c r="B113" s="117" t="s">
        <v>70</v>
      </c>
      <c r="C113" s="120" t="s">
        <v>248</v>
      </c>
      <c r="D113" s="119">
        <v>88</v>
      </c>
      <c r="E113" s="120" t="s">
        <v>10</v>
      </c>
      <c r="F113" s="113">
        <v>27.9</v>
      </c>
      <c r="G113" s="114">
        <f t="shared" si="5"/>
        <v>2455.1999999999998</v>
      </c>
      <c r="H113" s="504" t="s">
        <v>132</v>
      </c>
      <c r="I113" s="197" t="s">
        <v>51</v>
      </c>
      <c r="J113" s="525" t="s">
        <v>299</v>
      </c>
      <c r="K113" s="546"/>
      <c r="L113" s="13" t="s">
        <v>399</v>
      </c>
    </row>
    <row r="114" spans="1:12" x14ac:dyDescent="0.2">
      <c r="A114" s="116"/>
      <c r="B114" s="117" t="s">
        <v>169</v>
      </c>
      <c r="C114" s="120" t="s">
        <v>248</v>
      </c>
      <c r="D114" s="119">
        <v>39</v>
      </c>
      <c r="E114" s="120" t="s">
        <v>10</v>
      </c>
      <c r="F114" s="113">
        <v>27.9</v>
      </c>
      <c r="G114" s="114">
        <f t="shared" si="5"/>
        <v>1088.0999999999999</v>
      </c>
      <c r="H114" s="491"/>
      <c r="I114" s="197" t="s">
        <v>51</v>
      </c>
      <c r="J114" s="439"/>
      <c r="K114" s="546"/>
      <c r="L114" s="13" t="s">
        <v>399</v>
      </c>
    </row>
    <row r="115" spans="1:12" x14ac:dyDescent="0.2">
      <c r="A115" s="116"/>
      <c r="B115" s="117" t="s">
        <v>293</v>
      </c>
      <c r="C115" s="120" t="s">
        <v>248</v>
      </c>
      <c r="D115" s="119">
        <v>317</v>
      </c>
      <c r="E115" s="120" t="s">
        <v>9</v>
      </c>
      <c r="F115" s="113">
        <v>7.47</v>
      </c>
      <c r="G115" s="114">
        <f t="shared" si="5"/>
        <v>2367.9899999999998</v>
      </c>
      <c r="H115" s="491"/>
      <c r="I115" s="197" t="s">
        <v>51</v>
      </c>
      <c r="J115" s="439"/>
      <c r="K115" s="47"/>
      <c r="L115" s="13" t="s">
        <v>399</v>
      </c>
    </row>
    <row r="116" spans="1:12" x14ac:dyDescent="0.2">
      <c r="A116" s="116"/>
      <c r="B116" s="117" t="s">
        <v>294</v>
      </c>
      <c r="C116" s="120" t="s">
        <v>247</v>
      </c>
      <c r="D116" s="119">
        <v>1</v>
      </c>
      <c r="E116" s="120" t="s">
        <v>9</v>
      </c>
      <c r="F116" s="113">
        <v>7.47</v>
      </c>
      <c r="G116" s="114">
        <f t="shared" si="5"/>
        <v>7.47</v>
      </c>
      <c r="H116" s="491"/>
      <c r="I116" s="197" t="s">
        <v>51</v>
      </c>
      <c r="J116" s="439"/>
      <c r="K116" s="47"/>
      <c r="L116" s="13" t="s">
        <v>399</v>
      </c>
    </row>
    <row r="117" spans="1:12" x14ac:dyDescent="0.2">
      <c r="A117" s="116"/>
      <c r="B117" s="117" t="s">
        <v>295</v>
      </c>
      <c r="C117" s="120" t="s">
        <v>248</v>
      </c>
      <c r="D117" s="119">
        <v>31</v>
      </c>
      <c r="E117" s="120" t="s">
        <v>9</v>
      </c>
      <c r="F117" s="113">
        <v>7.47</v>
      </c>
      <c r="G117" s="114">
        <f t="shared" si="5"/>
        <v>231.57</v>
      </c>
      <c r="H117" s="491"/>
      <c r="I117" s="197" t="s">
        <v>51</v>
      </c>
      <c r="J117" s="439"/>
      <c r="K117" s="47"/>
      <c r="L117" s="13" t="s">
        <v>399</v>
      </c>
    </row>
    <row r="118" spans="1:12" x14ac:dyDescent="0.2">
      <c r="A118" s="116"/>
      <c r="B118" s="121" t="s">
        <v>296</v>
      </c>
      <c r="C118" s="124" t="s">
        <v>247</v>
      </c>
      <c r="D118" s="123">
        <v>9</v>
      </c>
      <c r="E118" s="124" t="s">
        <v>9</v>
      </c>
      <c r="F118" s="125">
        <v>7.47</v>
      </c>
      <c r="G118" s="126">
        <f t="shared" si="5"/>
        <v>67.23</v>
      </c>
      <c r="H118" s="491"/>
      <c r="I118" s="196" t="s">
        <v>51</v>
      </c>
      <c r="J118" s="440"/>
      <c r="K118" s="47"/>
      <c r="L118" s="13" t="s">
        <v>399</v>
      </c>
    </row>
    <row r="119" spans="1:12" x14ac:dyDescent="0.2">
      <c r="A119" s="116"/>
      <c r="B119" s="130" t="s">
        <v>71</v>
      </c>
      <c r="C119" s="133" t="s">
        <v>247</v>
      </c>
      <c r="D119" s="132">
        <v>173</v>
      </c>
      <c r="E119" s="133" t="s">
        <v>10</v>
      </c>
      <c r="F119" s="134">
        <v>21.4</v>
      </c>
      <c r="G119" s="135">
        <f t="shared" si="5"/>
        <v>3702.2</v>
      </c>
      <c r="H119" s="492"/>
      <c r="I119" s="195" t="s">
        <v>51</v>
      </c>
      <c r="J119" s="137"/>
      <c r="L119" s="13"/>
    </row>
    <row r="120" spans="1:12" ht="26.25" customHeight="1" x14ac:dyDescent="0.2">
      <c r="A120" s="116"/>
      <c r="B120" s="117" t="s">
        <v>205</v>
      </c>
      <c r="C120" s="118" t="s">
        <v>248</v>
      </c>
      <c r="D120" s="119">
        <v>146</v>
      </c>
      <c r="E120" s="120" t="s">
        <v>9</v>
      </c>
      <c r="F120" s="113">
        <v>7.35</v>
      </c>
      <c r="G120" s="114">
        <f t="shared" si="5"/>
        <v>1073.0999999999999</v>
      </c>
      <c r="H120" s="505" t="s">
        <v>261</v>
      </c>
      <c r="I120" s="197" t="s">
        <v>51</v>
      </c>
      <c r="J120" s="530" t="s">
        <v>262</v>
      </c>
      <c r="K120" s="548"/>
      <c r="L120" s="13" t="s">
        <v>399</v>
      </c>
    </row>
    <row r="121" spans="1:12" ht="29.25" customHeight="1" x14ac:dyDescent="0.2">
      <c r="A121" s="116"/>
      <c r="B121" s="121" t="s">
        <v>206</v>
      </c>
      <c r="C121" s="122" t="s">
        <v>247</v>
      </c>
      <c r="D121" s="123">
        <v>1</v>
      </c>
      <c r="E121" s="124" t="s">
        <v>9</v>
      </c>
      <c r="F121" s="125">
        <v>7.35</v>
      </c>
      <c r="G121" s="126">
        <f t="shared" si="5"/>
        <v>7.35</v>
      </c>
      <c r="H121" s="492"/>
      <c r="I121" s="196" t="s">
        <v>51</v>
      </c>
      <c r="J121" s="465"/>
      <c r="K121" s="548"/>
      <c r="L121" s="13" t="s">
        <v>399</v>
      </c>
    </row>
    <row r="122" spans="1:12" ht="42" customHeight="1" x14ac:dyDescent="0.2">
      <c r="A122" s="116"/>
      <c r="B122" s="130" t="s">
        <v>105</v>
      </c>
      <c r="C122" s="131" t="s">
        <v>247</v>
      </c>
      <c r="D122" s="132">
        <v>33</v>
      </c>
      <c r="E122" s="133" t="s">
        <v>9</v>
      </c>
      <c r="F122" s="134">
        <v>7.35</v>
      </c>
      <c r="G122" s="135">
        <f t="shared" si="5"/>
        <v>242.54999999999998</v>
      </c>
      <c r="H122" s="199" t="s">
        <v>132</v>
      </c>
      <c r="I122" s="195" t="s">
        <v>51</v>
      </c>
      <c r="J122" s="198"/>
      <c r="K122" s="559"/>
      <c r="L122" s="13"/>
    </row>
    <row r="123" spans="1:12" ht="25.5" x14ac:dyDescent="0.2">
      <c r="A123" s="116"/>
      <c r="B123" s="130" t="s">
        <v>373</v>
      </c>
      <c r="C123" s="131" t="s">
        <v>248</v>
      </c>
      <c r="D123" s="132">
        <v>61</v>
      </c>
      <c r="E123" s="133" t="s">
        <v>9</v>
      </c>
      <c r="F123" s="134">
        <v>7.35</v>
      </c>
      <c r="G123" s="135">
        <f t="shared" si="5"/>
        <v>448.34999999999997</v>
      </c>
      <c r="H123" s="199" t="s">
        <v>427</v>
      </c>
      <c r="I123" s="195" t="s">
        <v>51</v>
      </c>
      <c r="J123" s="200" t="s">
        <v>374</v>
      </c>
      <c r="L123" s="13" t="s">
        <v>399</v>
      </c>
    </row>
    <row r="124" spans="1:12" ht="45" customHeight="1" thickBot="1" x14ac:dyDescent="0.25">
      <c r="A124" s="182"/>
      <c r="B124" s="201" t="str">
        <f>"16/1"</f>
        <v>16/1</v>
      </c>
      <c r="C124" s="170" t="s">
        <v>248</v>
      </c>
      <c r="D124" s="147">
        <v>18</v>
      </c>
      <c r="E124" s="148" t="s">
        <v>10</v>
      </c>
      <c r="F124" s="149">
        <v>21.4</v>
      </c>
      <c r="G124" s="150">
        <f t="shared" si="5"/>
        <v>385.2</v>
      </c>
      <c r="H124" s="209" t="s">
        <v>263</v>
      </c>
      <c r="I124" s="202" t="s">
        <v>51</v>
      </c>
      <c r="J124" s="203" t="s">
        <v>264</v>
      </c>
      <c r="L124" s="13" t="s">
        <v>399</v>
      </c>
    </row>
    <row r="125" spans="1:12" ht="25.5" x14ac:dyDescent="0.2">
      <c r="A125" s="193" t="s">
        <v>47</v>
      </c>
      <c r="B125" s="214" t="s">
        <v>193</v>
      </c>
      <c r="C125" s="101" t="s">
        <v>251</v>
      </c>
      <c r="D125" s="155">
        <v>1425</v>
      </c>
      <c r="E125" s="215" t="s">
        <v>10</v>
      </c>
      <c r="F125" s="104">
        <v>0</v>
      </c>
      <c r="G125" s="105">
        <f t="shared" si="5"/>
        <v>0</v>
      </c>
      <c r="H125" s="495" t="s">
        <v>194</v>
      </c>
      <c r="I125" s="216"/>
      <c r="J125" s="217"/>
      <c r="K125" s="488"/>
      <c r="L125" s="13"/>
    </row>
    <row r="126" spans="1:12" ht="18.75" customHeight="1" x14ac:dyDescent="0.2">
      <c r="A126" s="116"/>
      <c r="B126" s="117" t="s">
        <v>195</v>
      </c>
      <c r="C126" s="118" t="s">
        <v>248</v>
      </c>
      <c r="D126" s="119">
        <v>1282</v>
      </c>
      <c r="E126" s="120" t="s">
        <v>10</v>
      </c>
      <c r="F126" s="113">
        <v>0</v>
      </c>
      <c r="G126" s="114">
        <f t="shared" si="5"/>
        <v>0</v>
      </c>
      <c r="H126" s="491"/>
      <c r="I126" s="197"/>
      <c r="J126" s="218"/>
      <c r="K126" s="488"/>
      <c r="L126" s="13"/>
    </row>
    <row r="127" spans="1:12" ht="18.75" customHeight="1" x14ac:dyDescent="0.2">
      <c r="A127" s="116"/>
      <c r="B127" s="117" t="s">
        <v>196</v>
      </c>
      <c r="C127" s="118" t="s">
        <v>248</v>
      </c>
      <c r="D127" s="119">
        <v>744</v>
      </c>
      <c r="E127" s="120" t="s">
        <v>10</v>
      </c>
      <c r="F127" s="113">
        <v>0</v>
      </c>
      <c r="G127" s="114">
        <f t="shared" si="5"/>
        <v>0</v>
      </c>
      <c r="H127" s="491"/>
      <c r="I127" s="197"/>
      <c r="J127" s="218"/>
      <c r="K127" s="488"/>
      <c r="L127" s="13"/>
    </row>
    <row r="128" spans="1:12" ht="18.75" customHeight="1" x14ac:dyDescent="0.2">
      <c r="A128" s="116"/>
      <c r="B128" s="117" t="s">
        <v>197</v>
      </c>
      <c r="C128" s="118" t="s">
        <v>248</v>
      </c>
      <c r="D128" s="119">
        <v>601</v>
      </c>
      <c r="E128" s="120" t="s">
        <v>10</v>
      </c>
      <c r="F128" s="113">
        <v>0</v>
      </c>
      <c r="G128" s="114">
        <f t="shared" si="5"/>
        <v>0</v>
      </c>
      <c r="H128" s="491"/>
      <c r="I128" s="197"/>
      <c r="J128" s="218"/>
      <c r="K128" s="488"/>
      <c r="L128" s="13"/>
    </row>
    <row r="129" spans="1:12" ht="18.75" customHeight="1" x14ac:dyDescent="0.2">
      <c r="A129" s="116"/>
      <c r="B129" s="117" t="s">
        <v>198</v>
      </c>
      <c r="C129" s="118" t="s">
        <v>248</v>
      </c>
      <c r="D129" s="119">
        <v>886</v>
      </c>
      <c r="E129" s="120" t="s">
        <v>10</v>
      </c>
      <c r="F129" s="113">
        <v>0</v>
      </c>
      <c r="G129" s="114">
        <f t="shared" si="5"/>
        <v>0</v>
      </c>
      <c r="H129" s="491"/>
      <c r="I129" s="197"/>
      <c r="J129" s="218"/>
      <c r="K129" s="488"/>
      <c r="L129" s="13"/>
    </row>
    <row r="130" spans="1:12" ht="18.75" customHeight="1" x14ac:dyDescent="0.2">
      <c r="A130" s="116"/>
      <c r="B130" s="117" t="s">
        <v>199</v>
      </c>
      <c r="C130" s="118" t="s">
        <v>248</v>
      </c>
      <c r="D130" s="119">
        <v>316</v>
      </c>
      <c r="E130" s="120" t="s">
        <v>10</v>
      </c>
      <c r="F130" s="113">
        <v>0</v>
      </c>
      <c r="G130" s="114">
        <f t="shared" si="5"/>
        <v>0</v>
      </c>
      <c r="H130" s="491"/>
      <c r="I130" s="197"/>
      <c r="J130" s="218"/>
      <c r="K130" s="488"/>
      <c r="L130" s="13"/>
    </row>
    <row r="131" spans="1:12" ht="18.75" customHeight="1" x14ac:dyDescent="0.2">
      <c r="A131" s="116"/>
      <c r="B131" s="117" t="s">
        <v>200</v>
      </c>
      <c r="C131" s="118" t="s">
        <v>248</v>
      </c>
      <c r="D131" s="119">
        <v>585</v>
      </c>
      <c r="E131" s="120" t="s">
        <v>10</v>
      </c>
      <c r="F131" s="113">
        <v>0</v>
      </c>
      <c r="G131" s="114">
        <f t="shared" si="5"/>
        <v>0</v>
      </c>
      <c r="H131" s="491"/>
      <c r="I131" s="197"/>
      <c r="J131" s="218"/>
      <c r="K131" s="488"/>
      <c r="L131" s="13"/>
    </row>
    <row r="132" spans="1:12" ht="18.75" customHeight="1" x14ac:dyDescent="0.2">
      <c r="A132" s="116"/>
      <c r="B132" s="117">
        <v>465</v>
      </c>
      <c r="C132" s="118" t="s">
        <v>248</v>
      </c>
      <c r="D132" s="119">
        <v>2381</v>
      </c>
      <c r="E132" s="120" t="s">
        <v>10</v>
      </c>
      <c r="F132" s="113">
        <v>0</v>
      </c>
      <c r="G132" s="114">
        <f t="shared" si="5"/>
        <v>0</v>
      </c>
      <c r="H132" s="491"/>
      <c r="I132" s="197"/>
      <c r="J132" s="218"/>
      <c r="K132" s="488"/>
      <c r="L132" s="13"/>
    </row>
    <row r="133" spans="1:12" ht="19.5" customHeight="1" x14ac:dyDescent="0.2">
      <c r="A133" s="116"/>
      <c r="B133" s="117" t="s">
        <v>201</v>
      </c>
      <c r="C133" s="118" t="s">
        <v>248</v>
      </c>
      <c r="D133" s="119">
        <v>1894</v>
      </c>
      <c r="E133" s="120" t="s">
        <v>10</v>
      </c>
      <c r="F133" s="113">
        <v>0</v>
      </c>
      <c r="G133" s="114">
        <f t="shared" si="5"/>
        <v>0</v>
      </c>
      <c r="H133" s="491"/>
      <c r="I133" s="197"/>
      <c r="J133" s="218"/>
      <c r="K133" s="488"/>
      <c r="L133" s="13"/>
    </row>
    <row r="134" spans="1:12" ht="21" customHeight="1" x14ac:dyDescent="0.2">
      <c r="A134" s="116"/>
      <c r="B134" s="121">
        <v>584</v>
      </c>
      <c r="C134" s="122" t="s">
        <v>248</v>
      </c>
      <c r="D134" s="123">
        <v>11509</v>
      </c>
      <c r="E134" s="124" t="s">
        <v>10</v>
      </c>
      <c r="F134" s="125">
        <v>0</v>
      </c>
      <c r="G134" s="126">
        <f t="shared" si="5"/>
        <v>0</v>
      </c>
      <c r="H134" s="492"/>
      <c r="I134" s="196"/>
      <c r="J134" s="219"/>
      <c r="K134" s="488"/>
      <c r="L134" s="13"/>
    </row>
    <row r="135" spans="1:12" ht="25.5" x14ac:dyDescent="0.2">
      <c r="A135" s="116"/>
      <c r="B135" s="130" t="s">
        <v>202</v>
      </c>
      <c r="C135" s="131" t="s">
        <v>248</v>
      </c>
      <c r="D135" s="132">
        <v>997</v>
      </c>
      <c r="E135" s="133" t="s">
        <v>10</v>
      </c>
      <c r="F135" s="134">
        <v>0</v>
      </c>
      <c r="G135" s="135">
        <v>0</v>
      </c>
      <c r="H135" s="205" t="s">
        <v>203</v>
      </c>
      <c r="I135" s="195"/>
      <c r="J135" s="198"/>
      <c r="L135" s="13"/>
    </row>
    <row r="136" spans="1:12" ht="38.25" customHeight="1" x14ac:dyDescent="0.2">
      <c r="A136" s="190"/>
      <c r="B136" s="117" t="s">
        <v>306</v>
      </c>
      <c r="C136" s="118" t="s">
        <v>248</v>
      </c>
      <c r="D136" s="119">
        <v>123</v>
      </c>
      <c r="E136" s="120" t="s">
        <v>10</v>
      </c>
      <c r="F136" s="113">
        <v>22.27</v>
      </c>
      <c r="G136" s="114">
        <f>D136*F136</f>
        <v>2739.21</v>
      </c>
      <c r="H136" s="505" t="s">
        <v>307</v>
      </c>
      <c r="I136" s="115" t="s">
        <v>51</v>
      </c>
      <c r="J136" s="532"/>
      <c r="K136" s="560"/>
      <c r="L136" s="13" t="s">
        <v>399</v>
      </c>
    </row>
    <row r="137" spans="1:12" x14ac:dyDescent="0.2">
      <c r="A137" s="190"/>
      <c r="B137" s="121" t="s">
        <v>305</v>
      </c>
      <c r="C137" s="122" t="s">
        <v>248</v>
      </c>
      <c r="D137" s="123">
        <v>22</v>
      </c>
      <c r="E137" s="124" t="s">
        <v>10</v>
      </c>
      <c r="F137" s="125">
        <v>22.27</v>
      </c>
      <c r="G137" s="126">
        <f>D137*F137</f>
        <v>489.94</v>
      </c>
      <c r="H137" s="509"/>
      <c r="I137" s="127" t="s">
        <v>51</v>
      </c>
      <c r="J137" s="533"/>
      <c r="K137" s="560"/>
      <c r="L137" s="13" t="s">
        <v>399</v>
      </c>
    </row>
    <row r="138" spans="1:12" x14ac:dyDescent="0.2">
      <c r="A138" s="190"/>
      <c r="B138" s="117" t="s">
        <v>147</v>
      </c>
      <c r="C138" s="118" t="s">
        <v>247</v>
      </c>
      <c r="D138" s="119">
        <v>18</v>
      </c>
      <c r="E138" s="120" t="s">
        <v>9</v>
      </c>
      <c r="F138" s="113">
        <v>10.050000000000001</v>
      </c>
      <c r="G138" s="506">
        <v>340.43</v>
      </c>
      <c r="H138" s="505" t="s">
        <v>133</v>
      </c>
      <c r="I138" s="115" t="s">
        <v>51</v>
      </c>
      <c r="J138" s="512" t="s">
        <v>265</v>
      </c>
      <c r="K138" s="558"/>
      <c r="L138" s="13"/>
    </row>
    <row r="139" spans="1:12" ht="25.5" x14ac:dyDescent="0.2">
      <c r="A139" s="190"/>
      <c r="B139" s="161" t="s">
        <v>148</v>
      </c>
      <c r="C139" s="142" t="s">
        <v>246</v>
      </c>
      <c r="D139" s="123">
        <v>233</v>
      </c>
      <c r="E139" s="122" t="s">
        <v>85</v>
      </c>
      <c r="F139" s="125">
        <v>10.050000000000001</v>
      </c>
      <c r="G139" s="507"/>
      <c r="H139" s="491"/>
      <c r="I139" s="115" t="s">
        <v>51</v>
      </c>
      <c r="J139" s="513"/>
      <c r="K139" s="558"/>
      <c r="L139" s="13"/>
    </row>
    <row r="140" spans="1:12" x14ac:dyDescent="0.2">
      <c r="A140" s="190"/>
      <c r="B140" s="117" t="s">
        <v>155</v>
      </c>
      <c r="C140" s="118" t="s">
        <v>247</v>
      </c>
      <c r="D140" s="119">
        <v>124</v>
      </c>
      <c r="E140" s="120" t="s">
        <v>9</v>
      </c>
      <c r="F140" s="113">
        <v>10.050000000000001</v>
      </c>
      <c r="G140" s="506">
        <v>1355.9</v>
      </c>
      <c r="H140" s="491"/>
      <c r="I140" s="220" t="s">
        <v>51</v>
      </c>
      <c r="J140" s="513"/>
      <c r="K140" s="560"/>
      <c r="L140" s="13"/>
    </row>
    <row r="141" spans="1:12" x14ac:dyDescent="0.2">
      <c r="A141" s="190"/>
      <c r="B141" s="117" t="s">
        <v>154</v>
      </c>
      <c r="C141" s="118" t="s">
        <v>247</v>
      </c>
      <c r="D141" s="119">
        <v>73</v>
      </c>
      <c r="E141" s="120" t="s">
        <v>9</v>
      </c>
      <c r="F141" s="113">
        <v>10.050000000000001</v>
      </c>
      <c r="G141" s="506"/>
      <c r="H141" s="491"/>
      <c r="I141" s="115" t="s">
        <v>51</v>
      </c>
      <c r="J141" s="513"/>
      <c r="K141" s="558"/>
      <c r="L141" s="13"/>
    </row>
    <row r="142" spans="1:12" x14ac:dyDescent="0.2">
      <c r="A142" s="190"/>
      <c r="B142" s="121" t="s">
        <v>153</v>
      </c>
      <c r="C142" s="122" t="s">
        <v>247</v>
      </c>
      <c r="D142" s="123">
        <v>21</v>
      </c>
      <c r="E142" s="124" t="s">
        <v>9</v>
      </c>
      <c r="F142" s="125">
        <v>10.050000000000001</v>
      </c>
      <c r="G142" s="507"/>
      <c r="H142" s="491"/>
      <c r="I142" s="115" t="s">
        <v>51</v>
      </c>
      <c r="J142" s="513"/>
      <c r="K142" s="558"/>
      <c r="L142" s="13"/>
    </row>
    <row r="143" spans="1:12" x14ac:dyDescent="0.2">
      <c r="A143" s="190"/>
      <c r="B143" s="117" t="s">
        <v>149</v>
      </c>
      <c r="C143" s="118" t="s">
        <v>247</v>
      </c>
      <c r="D143" s="119">
        <v>164</v>
      </c>
      <c r="E143" s="120" t="s">
        <v>9</v>
      </c>
      <c r="F143" s="113">
        <v>10.050000000000001</v>
      </c>
      <c r="G143" s="506">
        <v>0</v>
      </c>
      <c r="H143" s="491"/>
      <c r="I143" s="220" t="s">
        <v>51</v>
      </c>
      <c r="J143" s="513"/>
      <c r="K143" s="558"/>
      <c r="L143" s="13"/>
    </row>
    <row r="144" spans="1:12" x14ac:dyDescent="0.2">
      <c r="A144" s="190"/>
      <c r="B144" s="121" t="s">
        <v>54</v>
      </c>
      <c r="C144" s="122" t="s">
        <v>247</v>
      </c>
      <c r="D144" s="123">
        <v>77</v>
      </c>
      <c r="E144" s="124" t="s">
        <v>9</v>
      </c>
      <c r="F144" s="125">
        <v>10.050000000000001</v>
      </c>
      <c r="G144" s="507"/>
      <c r="H144" s="491"/>
      <c r="I144" s="127" t="s">
        <v>51</v>
      </c>
      <c r="J144" s="513"/>
      <c r="K144" s="558"/>
      <c r="L144" s="13"/>
    </row>
    <row r="145" spans="1:12" x14ac:dyDescent="0.2">
      <c r="A145" s="190"/>
      <c r="B145" s="121" t="s">
        <v>55</v>
      </c>
      <c r="C145" s="122" t="s">
        <v>247</v>
      </c>
      <c r="D145" s="123">
        <v>44</v>
      </c>
      <c r="E145" s="124" t="s">
        <v>9</v>
      </c>
      <c r="F145" s="125">
        <v>10.050000000000001</v>
      </c>
      <c r="G145" s="126">
        <v>0</v>
      </c>
      <c r="H145" s="491"/>
      <c r="I145" s="115" t="s">
        <v>51</v>
      </c>
      <c r="J145" s="513"/>
      <c r="L145" s="13"/>
    </row>
    <row r="146" spans="1:12" x14ac:dyDescent="0.2">
      <c r="A146" s="190"/>
      <c r="B146" s="117" t="s">
        <v>150</v>
      </c>
      <c r="C146" s="118" t="s">
        <v>247</v>
      </c>
      <c r="D146" s="119">
        <v>20</v>
      </c>
      <c r="E146" s="120" t="s">
        <v>9</v>
      </c>
      <c r="F146" s="113">
        <v>10.050000000000001</v>
      </c>
      <c r="G146" s="506">
        <v>0</v>
      </c>
      <c r="H146" s="491"/>
      <c r="I146" s="220" t="s">
        <v>51</v>
      </c>
      <c r="J146" s="513"/>
      <c r="L146" s="13"/>
    </row>
    <row r="147" spans="1:12" x14ac:dyDescent="0.2">
      <c r="A147" s="190"/>
      <c r="B147" s="117" t="s">
        <v>151</v>
      </c>
      <c r="C147" s="118" t="s">
        <v>247</v>
      </c>
      <c r="D147" s="119">
        <v>3</v>
      </c>
      <c r="E147" s="120" t="s">
        <v>9</v>
      </c>
      <c r="F147" s="113">
        <v>10.050000000000001</v>
      </c>
      <c r="G147" s="506"/>
      <c r="H147" s="491"/>
      <c r="I147" s="115" t="s">
        <v>51</v>
      </c>
      <c r="J147" s="513"/>
      <c r="L147" s="13"/>
    </row>
    <row r="148" spans="1:12" x14ac:dyDescent="0.2">
      <c r="A148" s="190"/>
      <c r="B148" s="117" t="s">
        <v>61</v>
      </c>
      <c r="C148" s="118" t="s">
        <v>247</v>
      </c>
      <c r="D148" s="119">
        <v>78</v>
      </c>
      <c r="E148" s="120" t="s">
        <v>9</v>
      </c>
      <c r="F148" s="113">
        <v>10.050000000000001</v>
      </c>
      <c r="G148" s="506"/>
      <c r="H148" s="491"/>
      <c r="I148" s="115" t="s">
        <v>51</v>
      </c>
      <c r="J148" s="513"/>
      <c r="L148" s="13"/>
    </row>
    <row r="149" spans="1:12" x14ac:dyDescent="0.2">
      <c r="A149" s="190"/>
      <c r="B149" s="121" t="s">
        <v>59</v>
      </c>
      <c r="C149" s="122" t="s">
        <v>247</v>
      </c>
      <c r="D149" s="123">
        <v>7</v>
      </c>
      <c r="E149" s="124" t="s">
        <v>9</v>
      </c>
      <c r="F149" s="125">
        <v>10.050000000000001</v>
      </c>
      <c r="G149" s="507"/>
      <c r="H149" s="491"/>
      <c r="I149" s="115" t="s">
        <v>51</v>
      </c>
      <c r="J149" s="513"/>
      <c r="L149" s="13"/>
    </row>
    <row r="150" spans="1:12" x14ac:dyDescent="0.2">
      <c r="A150" s="190"/>
      <c r="B150" s="121" t="s">
        <v>152</v>
      </c>
      <c r="C150" s="122" t="s">
        <v>247</v>
      </c>
      <c r="D150" s="123">
        <v>276</v>
      </c>
      <c r="E150" s="124" t="s">
        <v>9</v>
      </c>
      <c r="F150" s="125">
        <v>10.050000000000001</v>
      </c>
      <c r="G150" s="126">
        <v>0</v>
      </c>
      <c r="H150" s="492"/>
      <c r="I150" s="136" t="s">
        <v>51</v>
      </c>
      <c r="J150" s="477"/>
      <c r="L150" s="13"/>
    </row>
    <row r="151" spans="1:12" ht="38.25" x14ac:dyDescent="0.2">
      <c r="A151" s="190"/>
      <c r="B151" s="130" t="s">
        <v>170</v>
      </c>
      <c r="C151" s="140" t="s">
        <v>248</v>
      </c>
      <c r="D151" s="132">
        <v>32</v>
      </c>
      <c r="E151" s="133" t="s">
        <v>10</v>
      </c>
      <c r="F151" s="134">
        <v>22.27</v>
      </c>
      <c r="G151" s="135">
        <f t="shared" si="5"/>
        <v>712.64</v>
      </c>
      <c r="H151" s="205" t="s">
        <v>192</v>
      </c>
      <c r="I151" s="136" t="s">
        <v>51</v>
      </c>
      <c r="J151" s="221"/>
      <c r="L151" s="13"/>
    </row>
    <row r="152" spans="1:12" ht="38.25" x14ac:dyDescent="0.2">
      <c r="A152" s="190"/>
      <c r="B152" s="130" t="s">
        <v>218</v>
      </c>
      <c r="C152" s="374" t="s">
        <v>246</v>
      </c>
      <c r="D152" s="132">
        <v>272</v>
      </c>
      <c r="E152" s="133" t="s">
        <v>9</v>
      </c>
      <c r="F152" s="134">
        <v>7.35</v>
      </c>
      <c r="G152" s="135">
        <f t="shared" si="5"/>
        <v>1999.1999999999998</v>
      </c>
      <c r="H152" s="205" t="s">
        <v>143</v>
      </c>
      <c r="I152" s="136" t="s">
        <v>51</v>
      </c>
      <c r="J152" s="222"/>
      <c r="L152" s="13"/>
    </row>
    <row r="153" spans="1:12" ht="57" customHeight="1" x14ac:dyDescent="0.2">
      <c r="A153" s="190"/>
      <c r="B153" s="130" t="s">
        <v>222</v>
      </c>
      <c r="C153" s="131" t="s">
        <v>247</v>
      </c>
      <c r="D153" s="132">
        <v>371</v>
      </c>
      <c r="E153" s="133" t="s">
        <v>9</v>
      </c>
      <c r="F153" s="134">
        <v>8.94</v>
      </c>
      <c r="G153" s="135">
        <f t="shared" si="5"/>
        <v>3316.74</v>
      </c>
      <c r="H153" s="199" t="s">
        <v>266</v>
      </c>
      <c r="I153" s="136" t="s">
        <v>51</v>
      </c>
      <c r="J153" s="222"/>
      <c r="L153" s="13"/>
    </row>
    <row r="154" spans="1:12" x14ac:dyDescent="0.2">
      <c r="A154" s="190"/>
      <c r="B154" s="130" t="s">
        <v>358</v>
      </c>
      <c r="C154" s="131" t="s">
        <v>248</v>
      </c>
      <c r="D154" s="132">
        <v>41</v>
      </c>
      <c r="E154" s="133" t="s">
        <v>10</v>
      </c>
      <c r="F154" s="134">
        <v>22.27</v>
      </c>
      <c r="G154" s="135">
        <f t="shared" si="5"/>
        <v>913.06999999999994</v>
      </c>
      <c r="H154" s="534" t="s">
        <v>428</v>
      </c>
      <c r="I154" s="136" t="s">
        <v>51</v>
      </c>
      <c r="J154" s="222"/>
      <c r="L154" s="13"/>
    </row>
    <row r="155" spans="1:12" x14ac:dyDescent="0.2">
      <c r="A155" s="190"/>
      <c r="B155" s="130" t="s">
        <v>359</v>
      </c>
      <c r="C155" s="131" t="s">
        <v>248</v>
      </c>
      <c r="D155" s="132">
        <v>164</v>
      </c>
      <c r="E155" s="133" t="s">
        <v>10</v>
      </c>
      <c r="F155" s="134">
        <v>22.27</v>
      </c>
      <c r="G155" s="135">
        <f t="shared" si="5"/>
        <v>3652.2799999999997</v>
      </c>
      <c r="H155" s="505"/>
      <c r="I155" s="136" t="s">
        <v>51</v>
      </c>
      <c r="J155" s="222"/>
      <c r="L155" s="13" t="s">
        <v>399</v>
      </c>
    </row>
    <row r="156" spans="1:12" x14ac:dyDescent="0.2">
      <c r="A156" s="190"/>
      <c r="B156" s="130" t="s">
        <v>360</v>
      </c>
      <c r="C156" s="131" t="s">
        <v>248</v>
      </c>
      <c r="D156" s="132">
        <v>23</v>
      </c>
      <c r="E156" s="133" t="s">
        <v>10</v>
      </c>
      <c r="F156" s="134">
        <v>22.27</v>
      </c>
      <c r="G156" s="135">
        <f t="shared" si="5"/>
        <v>512.21</v>
      </c>
      <c r="H156" s="505"/>
      <c r="I156" s="136" t="s">
        <v>51</v>
      </c>
      <c r="J156" s="222"/>
      <c r="L156" s="13" t="s">
        <v>399</v>
      </c>
    </row>
    <row r="157" spans="1:12" x14ac:dyDescent="0.2">
      <c r="A157" s="190"/>
      <c r="B157" s="130" t="s">
        <v>361</v>
      </c>
      <c r="C157" s="131" t="s">
        <v>248</v>
      </c>
      <c r="D157" s="132">
        <v>225</v>
      </c>
      <c r="E157" s="133" t="s">
        <v>10</v>
      </c>
      <c r="F157" s="134">
        <v>22.27</v>
      </c>
      <c r="G157" s="135">
        <f t="shared" si="5"/>
        <v>5010.75</v>
      </c>
      <c r="H157" s="505"/>
      <c r="I157" s="136" t="s">
        <v>51</v>
      </c>
      <c r="J157" s="222"/>
      <c r="L157" s="13" t="s">
        <v>399</v>
      </c>
    </row>
    <row r="158" spans="1:12" x14ac:dyDescent="0.2">
      <c r="A158" s="190"/>
      <c r="B158" s="130" t="s">
        <v>362</v>
      </c>
      <c r="C158" s="131" t="s">
        <v>248</v>
      </c>
      <c r="D158" s="132">
        <v>180</v>
      </c>
      <c r="E158" s="133" t="s">
        <v>10</v>
      </c>
      <c r="F158" s="134">
        <v>22.27</v>
      </c>
      <c r="G158" s="135">
        <f t="shared" si="5"/>
        <v>4008.6</v>
      </c>
      <c r="H158" s="509"/>
      <c r="I158" s="136" t="s">
        <v>51</v>
      </c>
      <c r="J158" s="222"/>
      <c r="L158" s="13" t="s">
        <v>399</v>
      </c>
    </row>
    <row r="159" spans="1:12" ht="25.5" x14ac:dyDescent="0.2">
      <c r="A159" s="223"/>
      <c r="B159" s="130" t="s">
        <v>363</v>
      </c>
      <c r="C159" s="131" t="s">
        <v>248</v>
      </c>
      <c r="D159" s="132">
        <v>441</v>
      </c>
      <c r="E159" s="133" t="s">
        <v>10</v>
      </c>
      <c r="F159" s="134">
        <v>22.27</v>
      </c>
      <c r="G159" s="135">
        <f t="shared" si="5"/>
        <v>9821.07</v>
      </c>
      <c r="H159" s="199" t="s">
        <v>429</v>
      </c>
      <c r="I159" s="136" t="s">
        <v>51</v>
      </c>
      <c r="J159" s="222"/>
      <c r="L159" s="13" t="s">
        <v>399</v>
      </c>
    </row>
    <row r="160" spans="1:12" ht="25.5" x14ac:dyDescent="0.2">
      <c r="A160" s="223"/>
      <c r="B160" s="130" t="s">
        <v>376</v>
      </c>
      <c r="C160" s="131" t="s">
        <v>248</v>
      </c>
      <c r="D160" s="132">
        <v>1046</v>
      </c>
      <c r="E160" s="133" t="s">
        <v>10</v>
      </c>
      <c r="F160" s="134">
        <v>21.4</v>
      </c>
      <c r="G160" s="135">
        <f>D160*F160/36</f>
        <v>621.78888888888878</v>
      </c>
      <c r="H160" s="199" t="s">
        <v>430</v>
      </c>
      <c r="I160" s="136" t="s">
        <v>51</v>
      </c>
      <c r="J160" s="222"/>
      <c r="L160" s="13" t="s">
        <v>399</v>
      </c>
    </row>
    <row r="161" spans="1:12" ht="25.5" x14ac:dyDescent="0.2">
      <c r="A161" s="190"/>
      <c r="B161" s="130" t="s">
        <v>394</v>
      </c>
      <c r="C161" s="133" t="s">
        <v>248</v>
      </c>
      <c r="D161" s="132">
        <v>48</v>
      </c>
      <c r="E161" s="133" t="s">
        <v>10</v>
      </c>
      <c r="F161" s="134">
        <v>22.27</v>
      </c>
      <c r="G161" s="135">
        <f>D161*F161</f>
        <v>1068.96</v>
      </c>
      <c r="H161" s="205" t="s">
        <v>431</v>
      </c>
      <c r="I161" s="136" t="s">
        <v>51</v>
      </c>
      <c r="J161" s="222" t="s">
        <v>395</v>
      </c>
      <c r="L161" s="13"/>
    </row>
    <row r="162" spans="1:12" ht="25.5" x14ac:dyDescent="0.2">
      <c r="A162" s="190"/>
      <c r="B162" s="130" t="s">
        <v>397</v>
      </c>
      <c r="C162" s="133" t="s">
        <v>248</v>
      </c>
      <c r="D162" s="132">
        <v>100</v>
      </c>
      <c r="E162" s="133" t="s">
        <v>10</v>
      </c>
      <c r="F162" s="134">
        <v>22.27</v>
      </c>
      <c r="G162" s="135">
        <f>D162*F162</f>
        <v>2227</v>
      </c>
      <c r="H162" s="205" t="s">
        <v>432</v>
      </c>
      <c r="I162" s="136" t="s">
        <v>51</v>
      </c>
      <c r="J162" s="222"/>
      <c r="L162" s="13" t="s">
        <v>399</v>
      </c>
    </row>
    <row r="163" spans="1:12" ht="26.25" thickBot="1" x14ac:dyDescent="0.25">
      <c r="A163" s="190"/>
      <c r="B163" s="117" t="s">
        <v>487</v>
      </c>
      <c r="C163" s="424" t="s">
        <v>248</v>
      </c>
      <c r="D163" s="119">
        <v>47</v>
      </c>
      <c r="E163" s="424" t="s">
        <v>10</v>
      </c>
      <c r="F163" s="113">
        <v>22.27</v>
      </c>
      <c r="G163" s="436">
        <f>D163*F163</f>
        <v>1046.69</v>
      </c>
      <c r="H163" s="205" t="s">
        <v>432</v>
      </c>
      <c r="I163" s="115" t="s">
        <v>51</v>
      </c>
      <c r="J163" s="426"/>
      <c r="L163" s="13"/>
    </row>
    <row r="164" spans="1:12" ht="38.25" x14ac:dyDescent="0.2">
      <c r="A164" s="225" t="s">
        <v>48</v>
      </c>
      <c r="B164" s="174" t="s">
        <v>72</v>
      </c>
      <c r="C164" s="175" t="s">
        <v>248</v>
      </c>
      <c r="D164" s="176">
        <v>33</v>
      </c>
      <c r="E164" s="177" t="s">
        <v>9</v>
      </c>
      <c r="F164" s="178">
        <v>20</v>
      </c>
      <c r="G164" s="179">
        <f t="shared" si="5"/>
        <v>660</v>
      </c>
      <c r="H164" s="226" t="s">
        <v>143</v>
      </c>
      <c r="I164" s="184" t="s">
        <v>51</v>
      </c>
      <c r="J164" s="227"/>
      <c r="L164" s="13"/>
    </row>
    <row r="165" spans="1:12" ht="38.25" x14ac:dyDescent="0.2">
      <c r="A165" s="190"/>
      <c r="B165" s="228" t="str">
        <f>"30/1"</f>
        <v>30/1</v>
      </c>
      <c r="C165" s="118" t="s">
        <v>248</v>
      </c>
      <c r="D165" s="119">
        <v>53</v>
      </c>
      <c r="E165" s="118" t="s">
        <v>10</v>
      </c>
      <c r="F165" s="113">
        <v>21.94</v>
      </c>
      <c r="G165" s="114">
        <v>65.819999999999993</v>
      </c>
      <c r="H165" s="229" t="s">
        <v>433</v>
      </c>
      <c r="I165" s="115" t="s">
        <v>51</v>
      </c>
      <c r="J165" s="426" t="s">
        <v>344</v>
      </c>
      <c r="K165" s="546"/>
      <c r="L165" s="13"/>
    </row>
    <row r="166" spans="1:12" ht="25.5" x14ac:dyDescent="0.2">
      <c r="A166" s="190"/>
      <c r="B166" s="121" t="s">
        <v>342</v>
      </c>
      <c r="C166" s="122" t="s">
        <v>248</v>
      </c>
      <c r="D166" s="123">
        <v>11</v>
      </c>
      <c r="E166" s="122" t="s">
        <v>10</v>
      </c>
      <c r="F166" s="125">
        <v>0</v>
      </c>
      <c r="G166" s="126">
        <v>0</v>
      </c>
      <c r="H166" s="230" t="s">
        <v>434</v>
      </c>
      <c r="I166" s="127"/>
      <c r="J166" s="428" t="s">
        <v>343</v>
      </c>
      <c r="K166" s="546"/>
      <c r="L166" s="13"/>
    </row>
    <row r="167" spans="1:12" ht="25.5" x14ac:dyDescent="0.2">
      <c r="A167" s="231"/>
      <c r="B167" s="117" t="s">
        <v>239</v>
      </c>
      <c r="C167" s="118" t="s">
        <v>247</v>
      </c>
      <c r="D167" s="119">
        <v>1561</v>
      </c>
      <c r="E167" s="112" t="s">
        <v>243</v>
      </c>
      <c r="F167" s="113">
        <v>24.9</v>
      </c>
      <c r="G167" s="114">
        <f>(D167*F167)/3</f>
        <v>12956.299999999997</v>
      </c>
      <c r="H167" s="491" t="s">
        <v>267</v>
      </c>
      <c r="I167" s="232" t="s">
        <v>74</v>
      </c>
      <c r="J167" s="512" t="s">
        <v>292</v>
      </c>
      <c r="K167" s="546"/>
      <c r="L167" s="13" t="s">
        <v>399</v>
      </c>
    </row>
    <row r="168" spans="1:12" ht="15.75" customHeight="1" x14ac:dyDescent="0.2">
      <c r="A168" s="233"/>
      <c r="B168" s="117" t="s">
        <v>240</v>
      </c>
      <c r="C168" s="118" t="s">
        <v>247</v>
      </c>
      <c r="D168" s="119">
        <v>4716</v>
      </c>
      <c r="E168" s="120" t="s">
        <v>9</v>
      </c>
      <c r="F168" s="113">
        <v>24.9</v>
      </c>
      <c r="G168" s="114">
        <f t="shared" ref="G168:G178" si="6">(D168*F168)/3</f>
        <v>39142.799999999996</v>
      </c>
      <c r="H168" s="491"/>
      <c r="I168" s="234" t="s">
        <v>74</v>
      </c>
      <c r="J168" s="513"/>
      <c r="K168" s="546"/>
      <c r="L168" s="13" t="s">
        <v>399</v>
      </c>
    </row>
    <row r="169" spans="1:12" ht="15.75" customHeight="1" x14ac:dyDescent="0.2">
      <c r="A169" s="190"/>
      <c r="B169" s="117" t="s">
        <v>241</v>
      </c>
      <c r="C169" s="118" t="s">
        <v>247</v>
      </c>
      <c r="D169" s="119">
        <v>7016</v>
      </c>
      <c r="E169" s="120" t="s">
        <v>9</v>
      </c>
      <c r="F169" s="113">
        <v>24.9</v>
      </c>
      <c r="G169" s="114">
        <f t="shared" si="6"/>
        <v>58232.799999999996</v>
      </c>
      <c r="H169" s="491"/>
      <c r="I169" s="234" t="s">
        <v>74</v>
      </c>
      <c r="J169" s="513"/>
      <c r="K169" s="546"/>
      <c r="L169" s="13" t="s">
        <v>399</v>
      </c>
    </row>
    <row r="170" spans="1:12" ht="15.75" customHeight="1" x14ac:dyDescent="0.2">
      <c r="A170" s="233"/>
      <c r="B170" s="117" t="s">
        <v>238</v>
      </c>
      <c r="C170" s="118" t="s">
        <v>247</v>
      </c>
      <c r="D170" s="119">
        <v>1971</v>
      </c>
      <c r="E170" s="120" t="s">
        <v>9</v>
      </c>
      <c r="F170" s="113">
        <v>24.9</v>
      </c>
      <c r="G170" s="114">
        <f t="shared" si="6"/>
        <v>16359.299999999997</v>
      </c>
      <c r="H170" s="491"/>
      <c r="I170" s="234" t="s">
        <v>74</v>
      </c>
      <c r="J170" s="513"/>
      <c r="K170" s="546"/>
      <c r="L170" s="13" t="s">
        <v>399</v>
      </c>
    </row>
    <row r="171" spans="1:12" ht="18" customHeight="1" x14ac:dyDescent="0.2">
      <c r="A171" s="190"/>
      <c r="B171" s="117" t="s">
        <v>244</v>
      </c>
      <c r="C171" s="118" t="s">
        <v>247</v>
      </c>
      <c r="D171" s="119">
        <v>183</v>
      </c>
      <c r="E171" s="120" t="s">
        <v>9</v>
      </c>
      <c r="F171" s="113">
        <v>24.9</v>
      </c>
      <c r="G171" s="114">
        <f t="shared" si="6"/>
        <v>1518.8999999999999</v>
      </c>
      <c r="H171" s="491"/>
      <c r="I171" s="234" t="s">
        <v>74</v>
      </c>
      <c r="J171" s="513"/>
      <c r="K171" s="546"/>
      <c r="L171" s="13" t="s">
        <v>399</v>
      </c>
    </row>
    <row r="172" spans="1:12" ht="18" customHeight="1" x14ac:dyDescent="0.2">
      <c r="A172" s="190"/>
      <c r="B172" s="121" t="s">
        <v>242</v>
      </c>
      <c r="C172" s="122" t="s">
        <v>247</v>
      </c>
      <c r="D172" s="123">
        <v>4</v>
      </c>
      <c r="E172" s="124" t="s">
        <v>9</v>
      </c>
      <c r="F172" s="125">
        <v>24.9</v>
      </c>
      <c r="G172" s="126">
        <f t="shared" si="6"/>
        <v>33.199999999999996</v>
      </c>
      <c r="H172" s="492"/>
      <c r="I172" s="235" t="s">
        <v>74</v>
      </c>
      <c r="J172" s="477"/>
      <c r="K172" s="546"/>
      <c r="L172" s="13" t="s">
        <v>399</v>
      </c>
    </row>
    <row r="173" spans="1:12" x14ac:dyDescent="0.2">
      <c r="A173" s="190"/>
      <c r="B173" s="117" t="s">
        <v>345</v>
      </c>
      <c r="C173" s="118" t="s">
        <v>248</v>
      </c>
      <c r="D173" s="119">
        <v>263</v>
      </c>
      <c r="E173" s="120" t="s">
        <v>10</v>
      </c>
      <c r="F173" s="113">
        <v>21.4</v>
      </c>
      <c r="G173" s="114">
        <f t="shared" si="6"/>
        <v>1876.0666666666666</v>
      </c>
      <c r="H173" s="535" t="s">
        <v>435</v>
      </c>
      <c r="I173" s="236" t="s">
        <v>51</v>
      </c>
      <c r="J173" s="513"/>
      <c r="K173" s="546"/>
      <c r="L173" s="13" t="s">
        <v>399</v>
      </c>
    </row>
    <row r="174" spans="1:12" x14ac:dyDescent="0.2">
      <c r="A174" s="190"/>
      <c r="B174" s="117" t="s">
        <v>346</v>
      </c>
      <c r="C174" s="118" t="s">
        <v>248</v>
      </c>
      <c r="D174" s="119">
        <v>187</v>
      </c>
      <c r="E174" s="120" t="s">
        <v>10</v>
      </c>
      <c r="F174" s="113">
        <v>21.4</v>
      </c>
      <c r="G174" s="114">
        <f t="shared" si="6"/>
        <v>1333.9333333333332</v>
      </c>
      <c r="H174" s="536"/>
      <c r="I174" s="236" t="s">
        <v>51</v>
      </c>
      <c r="J174" s="513"/>
      <c r="K174" s="546"/>
      <c r="L174" s="13" t="s">
        <v>399</v>
      </c>
    </row>
    <row r="175" spans="1:12" x14ac:dyDescent="0.2">
      <c r="A175" s="190"/>
      <c r="B175" s="117" t="s">
        <v>347</v>
      </c>
      <c r="C175" s="118" t="s">
        <v>248</v>
      </c>
      <c r="D175" s="119">
        <v>1386</v>
      </c>
      <c r="E175" s="120" t="s">
        <v>10</v>
      </c>
      <c r="F175" s="113">
        <v>21.4</v>
      </c>
      <c r="G175" s="114">
        <f t="shared" si="6"/>
        <v>9886.7999999999993</v>
      </c>
      <c r="H175" s="536"/>
      <c r="I175" s="236" t="s">
        <v>51</v>
      </c>
      <c r="J175" s="513"/>
      <c r="K175" s="546"/>
      <c r="L175" s="13" t="s">
        <v>399</v>
      </c>
    </row>
    <row r="176" spans="1:12" x14ac:dyDescent="0.2">
      <c r="A176" s="190"/>
      <c r="B176" s="117" t="s">
        <v>348</v>
      </c>
      <c r="C176" s="118" t="s">
        <v>248</v>
      </c>
      <c r="D176" s="119">
        <v>95</v>
      </c>
      <c r="E176" s="120" t="s">
        <v>9</v>
      </c>
      <c r="F176" s="113">
        <v>7.35</v>
      </c>
      <c r="G176" s="114">
        <f t="shared" si="6"/>
        <v>232.75</v>
      </c>
      <c r="H176" s="522" t="s">
        <v>436</v>
      </c>
      <c r="I176" s="236" t="s">
        <v>51</v>
      </c>
      <c r="J176" s="513"/>
      <c r="K176" s="546"/>
      <c r="L176" s="13" t="s">
        <v>399</v>
      </c>
    </row>
    <row r="177" spans="1:12" x14ac:dyDescent="0.2">
      <c r="A177" s="190"/>
      <c r="B177" s="121" t="s">
        <v>349</v>
      </c>
      <c r="C177" s="122" t="s">
        <v>248</v>
      </c>
      <c r="D177" s="123">
        <v>150</v>
      </c>
      <c r="E177" s="124" t="s">
        <v>9</v>
      </c>
      <c r="F177" s="125">
        <v>7.35</v>
      </c>
      <c r="G177" s="126">
        <f t="shared" si="6"/>
        <v>367.5</v>
      </c>
      <c r="H177" s="537"/>
      <c r="I177" s="237" t="s">
        <v>51</v>
      </c>
      <c r="J177" s="477"/>
      <c r="K177" s="546"/>
      <c r="L177" s="13" t="s">
        <v>399</v>
      </c>
    </row>
    <row r="178" spans="1:12" ht="38.25" x14ac:dyDescent="0.2">
      <c r="A178" s="190"/>
      <c r="B178" s="121" t="s">
        <v>489</v>
      </c>
      <c r="C178" s="425" t="s">
        <v>248</v>
      </c>
      <c r="D178" s="123">
        <v>586</v>
      </c>
      <c r="E178" s="425" t="s">
        <v>11</v>
      </c>
      <c r="F178" s="125">
        <v>7.35</v>
      </c>
      <c r="G178" s="437">
        <f t="shared" si="6"/>
        <v>1435.6999999999998</v>
      </c>
      <c r="H178" s="434" t="s">
        <v>488</v>
      </c>
      <c r="I178" s="237" t="s">
        <v>51</v>
      </c>
      <c r="J178" s="429"/>
      <c r="K178" s="47"/>
      <c r="L178" s="13"/>
    </row>
    <row r="179" spans="1:12" ht="25.5" x14ac:dyDescent="0.2">
      <c r="A179" s="190"/>
      <c r="B179" s="130" t="s">
        <v>391</v>
      </c>
      <c r="C179" s="131" t="s">
        <v>248</v>
      </c>
      <c r="D179" s="132">
        <v>14</v>
      </c>
      <c r="E179" s="133" t="s">
        <v>207</v>
      </c>
      <c r="F179" s="134">
        <v>21.4</v>
      </c>
      <c r="G179" s="135">
        <f>D179*F179</f>
        <v>299.59999999999997</v>
      </c>
      <c r="H179" s="205" t="s">
        <v>437</v>
      </c>
      <c r="I179" s="238" t="s">
        <v>51</v>
      </c>
      <c r="J179" s="143"/>
      <c r="K179" s="47"/>
      <c r="L179" s="13" t="s">
        <v>399</v>
      </c>
    </row>
    <row r="180" spans="1:12" x14ac:dyDescent="0.2">
      <c r="A180" s="190"/>
      <c r="B180" s="228" t="str">
        <f>"31/1"</f>
        <v>31/1</v>
      </c>
      <c r="C180" s="118" t="s">
        <v>248</v>
      </c>
      <c r="D180" s="119">
        <v>6</v>
      </c>
      <c r="E180" s="120" t="s">
        <v>10</v>
      </c>
      <c r="F180" s="113">
        <v>25.05</v>
      </c>
      <c r="G180" s="114">
        <v>75.150000000000006</v>
      </c>
      <c r="H180" s="491" t="s">
        <v>438</v>
      </c>
      <c r="I180" s="236" t="s">
        <v>51</v>
      </c>
      <c r="J180" s="513" t="s">
        <v>393</v>
      </c>
      <c r="K180" s="546"/>
      <c r="L180" s="13" t="s">
        <v>399</v>
      </c>
    </row>
    <row r="181" spans="1:12" ht="13.5" thickBot="1" x14ac:dyDescent="0.25">
      <c r="A181" s="224"/>
      <c r="B181" s="145" t="s">
        <v>392</v>
      </c>
      <c r="C181" s="170" t="s">
        <v>248</v>
      </c>
      <c r="D181" s="147">
        <v>12</v>
      </c>
      <c r="E181" s="148" t="s">
        <v>10</v>
      </c>
      <c r="F181" s="149">
        <v>25.05</v>
      </c>
      <c r="G181" s="150">
        <v>175.35</v>
      </c>
      <c r="H181" s="508"/>
      <c r="I181" s="239" t="s">
        <v>51</v>
      </c>
      <c r="J181" s="531"/>
      <c r="K181" s="546"/>
      <c r="L181" s="13" t="s">
        <v>399</v>
      </c>
    </row>
    <row r="182" spans="1:12" ht="38.25" x14ac:dyDescent="0.2">
      <c r="A182" s="225" t="s">
        <v>210</v>
      </c>
      <c r="B182" s="174" t="s">
        <v>211</v>
      </c>
      <c r="C182" s="175" t="s">
        <v>248</v>
      </c>
      <c r="D182" s="176">
        <v>75</v>
      </c>
      <c r="E182" s="177" t="s">
        <v>9</v>
      </c>
      <c r="F182" s="178">
        <v>7.35</v>
      </c>
      <c r="G182" s="179">
        <f>D182*F182</f>
        <v>551.25</v>
      </c>
      <c r="H182" s="226" t="s">
        <v>268</v>
      </c>
      <c r="I182" s="184" t="s">
        <v>51</v>
      </c>
      <c r="J182" s="227"/>
      <c r="L182" s="13" t="s">
        <v>399</v>
      </c>
    </row>
    <row r="183" spans="1:12" ht="25.5" x14ac:dyDescent="0.2">
      <c r="A183" s="128"/>
      <c r="B183" s="117" t="s">
        <v>475</v>
      </c>
      <c r="C183" s="112" t="s">
        <v>246</v>
      </c>
      <c r="D183" s="119">
        <v>573</v>
      </c>
      <c r="E183" s="424" t="s">
        <v>9</v>
      </c>
      <c r="F183" s="113">
        <v>7.35</v>
      </c>
      <c r="G183" s="436">
        <f>D183*F183</f>
        <v>4211.55</v>
      </c>
      <c r="H183" s="521" t="s">
        <v>482</v>
      </c>
      <c r="I183" s="115" t="s">
        <v>51</v>
      </c>
      <c r="J183" s="541" t="s">
        <v>483</v>
      </c>
      <c r="L183" s="13"/>
    </row>
    <row r="184" spans="1:12" x14ac:dyDescent="0.2">
      <c r="A184" s="128"/>
      <c r="B184" s="117" t="s">
        <v>476</v>
      </c>
      <c r="C184" s="424" t="s">
        <v>248</v>
      </c>
      <c r="D184" s="119">
        <v>17</v>
      </c>
      <c r="E184" s="424" t="s">
        <v>9</v>
      </c>
      <c r="F184" s="113">
        <v>7.35</v>
      </c>
      <c r="G184" s="436">
        <f t="shared" ref="G184:G189" si="7">D184*F184</f>
        <v>124.94999999999999</v>
      </c>
      <c r="H184" s="522"/>
      <c r="I184" s="115" t="s">
        <v>51</v>
      </c>
      <c r="J184" s="441"/>
      <c r="L184" s="13"/>
    </row>
    <row r="185" spans="1:12" x14ac:dyDescent="0.2">
      <c r="A185" s="128"/>
      <c r="B185" s="117" t="s">
        <v>477</v>
      </c>
      <c r="C185" s="424" t="s">
        <v>248</v>
      </c>
      <c r="D185" s="119">
        <v>69</v>
      </c>
      <c r="E185" s="424" t="s">
        <v>9</v>
      </c>
      <c r="F185" s="113">
        <v>7.35</v>
      </c>
      <c r="G185" s="436">
        <f t="shared" si="7"/>
        <v>507.15</v>
      </c>
      <c r="H185" s="522"/>
      <c r="I185" s="115" t="s">
        <v>51</v>
      </c>
      <c r="J185" s="441"/>
      <c r="L185" s="13"/>
    </row>
    <row r="186" spans="1:12" x14ac:dyDescent="0.2">
      <c r="A186" s="128"/>
      <c r="B186" s="117" t="s">
        <v>478</v>
      </c>
      <c r="C186" s="424" t="s">
        <v>248</v>
      </c>
      <c r="D186" s="119">
        <v>3</v>
      </c>
      <c r="E186" s="424" t="s">
        <v>10</v>
      </c>
      <c r="F186" s="113">
        <v>21.4</v>
      </c>
      <c r="G186" s="436">
        <f t="shared" si="7"/>
        <v>64.199999999999989</v>
      </c>
      <c r="H186" s="522"/>
      <c r="I186" s="115" t="s">
        <v>51</v>
      </c>
      <c r="J186" s="441"/>
      <c r="L186" s="13"/>
    </row>
    <row r="187" spans="1:12" x14ac:dyDescent="0.2">
      <c r="A187" s="128"/>
      <c r="B187" s="117" t="s">
        <v>479</v>
      </c>
      <c r="C187" s="424" t="s">
        <v>248</v>
      </c>
      <c r="D187" s="119">
        <v>26</v>
      </c>
      <c r="E187" s="424" t="s">
        <v>9</v>
      </c>
      <c r="F187" s="113">
        <v>7.35</v>
      </c>
      <c r="G187" s="436">
        <f t="shared" si="7"/>
        <v>191.1</v>
      </c>
      <c r="H187" s="522"/>
      <c r="I187" s="115" t="s">
        <v>51</v>
      </c>
      <c r="J187" s="441"/>
      <c r="L187" s="13"/>
    </row>
    <row r="188" spans="1:12" x14ac:dyDescent="0.2">
      <c r="A188" s="128"/>
      <c r="B188" s="117" t="s">
        <v>480</v>
      </c>
      <c r="C188" s="424" t="s">
        <v>247</v>
      </c>
      <c r="D188" s="119">
        <v>7</v>
      </c>
      <c r="E188" s="424" t="s">
        <v>9</v>
      </c>
      <c r="F188" s="113">
        <v>7.35</v>
      </c>
      <c r="G188" s="436">
        <f t="shared" si="7"/>
        <v>51.449999999999996</v>
      </c>
      <c r="H188" s="522"/>
      <c r="I188" s="115" t="s">
        <v>51</v>
      </c>
      <c r="J188" s="441"/>
      <c r="L188" s="13"/>
    </row>
    <row r="189" spans="1:12" ht="13.5" thickBot="1" x14ac:dyDescent="0.25">
      <c r="A189" s="128"/>
      <c r="B189" s="117" t="s">
        <v>481</v>
      </c>
      <c r="C189" s="424" t="s">
        <v>247</v>
      </c>
      <c r="D189" s="119">
        <v>73</v>
      </c>
      <c r="E189" s="424" t="s">
        <v>9</v>
      </c>
      <c r="F189" s="113">
        <v>7.35</v>
      </c>
      <c r="G189" s="436">
        <f t="shared" si="7"/>
        <v>536.54999999999995</v>
      </c>
      <c r="H189" s="542"/>
      <c r="I189" s="115" t="s">
        <v>51</v>
      </c>
      <c r="J189" s="445"/>
      <c r="L189" s="13"/>
    </row>
    <row r="190" spans="1:12" ht="38.25" x14ac:dyDescent="0.2">
      <c r="A190" s="225" t="s">
        <v>49</v>
      </c>
      <c r="B190" s="174" t="s">
        <v>204</v>
      </c>
      <c r="C190" s="175" t="s">
        <v>248</v>
      </c>
      <c r="D190" s="176">
        <v>50</v>
      </c>
      <c r="E190" s="177" t="s">
        <v>10</v>
      </c>
      <c r="F190" s="178">
        <v>21.4</v>
      </c>
      <c r="G190" s="179">
        <f>D190*F190</f>
        <v>1070</v>
      </c>
      <c r="H190" s="226" t="s">
        <v>269</v>
      </c>
      <c r="I190" s="184" t="s">
        <v>51</v>
      </c>
      <c r="J190" s="227"/>
      <c r="L190" s="13" t="s">
        <v>399</v>
      </c>
    </row>
    <row r="191" spans="1:12" ht="38.25" x14ac:dyDescent="0.2">
      <c r="A191" s="223"/>
      <c r="B191" s="130" t="s">
        <v>209</v>
      </c>
      <c r="C191" s="131" t="s">
        <v>248</v>
      </c>
      <c r="D191" s="132">
        <v>24</v>
      </c>
      <c r="E191" s="133" t="s">
        <v>10</v>
      </c>
      <c r="F191" s="134">
        <v>21.4</v>
      </c>
      <c r="G191" s="135">
        <f t="shared" ref="G191:G195" si="8">D191*F191</f>
        <v>513.59999999999991</v>
      </c>
      <c r="H191" s="199" t="s">
        <v>270</v>
      </c>
      <c r="I191" s="136" t="s">
        <v>51</v>
      </c>
      <c r="J191" s="137"/>
      <c r="L191" s="13"/>
    </row>
    <row r="192" spans="1:12" ht="22.5" customHeight="1" x14ac:dyDescent="0.2">
      <c r="A192" s="223"/>
      <c r="B192" s="130" t="s">
        <v>219</v>
      </c>
      <c r="C192" s="131" t="s">
        <v>248</v>
      </c>
      <c r="D192" s="132">
        <v>22</v>
      </c>
      <c r="E192" s="133" t="s">
        <v>10</v>
      </c>
      <c r="F192" s="134">
        <v>21.4</v>
      </c>
      <c r="G192" s="135">
        <v>0</v>
      </c>
      <c r="H192" s="510" t="s">
        <v>271</v>
      </c>
      <c r="I192" s="136" t="s">
        <v>51</v>
      </c>
      <c r="J192" s="240" t="s">
        <v>249</v>
      </c>
      <c r="L192" s="13"/>
    </row>
    <row r="193" spans="1:12" ht="22.5" customHeight="1" x14ac:dyDescent="0.2">
      <c r="A193" s="190"/>
      <c r="B193" s="130" t="s">
        <v>227</v>
      </c>
      <c r="C193" s="131" t="s">
        <v>248</v>
      </c>
      <c r="D193" s="132">
        <v>7</v>
      </c>
      <c r="E193" s="133" t="s">
        <v>10</v>
      </c>
      <c r="F193" s="134">
        <v>21.4</v>
      </c>
      <c r="G193" s="135">
        <f>D193*F193</f>
        <v>149.79999999999998</v>
      </c>
      <c r="H193" s="511"/>
      <c r="I193" s="159" t="s">
        <v>51</v>
      </c>
      <c r="J193" s="240"/>
      <c r="L193" s="13"/>
    </row>
    <row r="194" spans="1:12" ht="38.25" x14ac:dyDescent="0.2">
      <c r="A194" s="190"/>
      <c r="B194" s="241" t="s">
        <v>223</v>
      </c>
      <c r="C194" s="110" t="s">
        <v>255</v>
      </c>
      <c r="D194" s="119">
        <v>1019</v>
      </c>
      <c r="E194" s="120" t="s">
        <v>225</v>
      </c>
      <c r="F194" s="113">
        <v>24.9</v>
      </c>
      <c r="G194" s="114">
        <f t="shared" si="8"/>
        <v>25373.1</v>
      </c>
      <c r="H194" s="505" t="s">
        <v>272</v>
      </c>
      <c r="I194" s="232" t="s">
        <v>74</v>
      </c>
      <c r="J194" s="427"/>
      <c r="K194" s="546"/>
      <c r="L194" s="13" t="s">
        <v>399</v>
      </c>
    </row>
    <row r="195" spans="1:12" ht="13.5" thickBot="1" x14ac:dyDescent="0.25">
      <c r="A195" s="224"/>
      <c r="B195" s="145" t="s">
        <v>224</v>
      </c>
      <c r="C195" s="170" t="s">
        <v>247</v>
      </c>
      <c r="D195" s="147">
        <v>39</v>
      </c>
      <c r="E195" s="148" t="s">
        <v>226</v>
      </c>
      <c r="F195" s="149">
        <v>24.9</v>
      </c>
      <c r="G195" s="150">
        <f t="shared" si="8"/>
        <v>971.09999999999991</v>
      </c>
      <c r="H195" s="508"/>
      <c r="I195" s="405" t="s">
        <v>74</v>
      </c>
      <c r="J195" s="431"/>
      <c r="K195" s="546"/>
      <c r="L195" s="13" t="s">
        <v>399</v>
      </c>
    </row>
    <row r="196" spans="1:12" ht="25.5" x14ac:dyDescent="0.2">
      <c r="A196" s="128" t="s">
        <v>50</v>
      </c>
      <c r="B196" s="121" t="s">
        <v>156</v>
      </c>
      <c r="C196" s="122" t="s">
        <v>248</v>
      </c>
      <c r="D196" s="123">
        <v>28</v>
      </c>
      <c r="E196" s="124" t="s">
        <v>9</v>
      </c>
      <c r="F196" s="125">
        <v>12.81</v>
      </c>
      <c r="G196" s="126">
        <v>16.399999999999999</v>
      </c>
      <c r="H196" s="230" t="s">
        <v>157</v>
      </c>
      <c r="I196" s="127" t="s">
        <v>51</v>
      </c>
      <c r="J196" s="428"/>
      <c r="K196" s="438"/>
      <c r="L196" s="13"/>
    </row>
    <row r="197" spans="1:12" ht="22.5" customHeight="1" x14ac:dyDescent="0.2">
      <c r="A197" s="242"/>
      <c r="B197" s="228" t="str">
        <f>"2/7"</f>
        <v>2/7</v>
      </c>
      <c r="C197" s="118" t="s">
        <v>248</v>
      </c>
      <c r="D197" s="119">
        <v>12</v>
      </c>
      <c r="E197" s="120" t="s">
        <v>9</v>
      </c>
      <c r="F197" s="113">
        <v>10.050000000000001</v>
      </c>
      <c r="G197" s="114">
        <f t="shared" si="5"/>
        <v>120.60000000000001</v>
      </c>
      <c r="H197" s="505" t="s">
        <v>273</v>
      </c>
      <c r="I197" s="115" t="s">
        <v>51</v>
      </c>
      <c r="J197" s="427"/>
      <c r="K197" s="546"/>
      <c r="L197" s="13"/>
    </row>
    <row r="198" spans="1:12" ht="21" customHeight="1" thickBot="1" x14ac:dyDescent="0.25">
      <c r="A198" s="243"/>
      <c r="B198" s="145" t="s">
        <v>208</v>
      </c>
      <c r="C198" s="170" t="s">
        <v>248</v>
      </c>
      <c r="D198" s="147">
        <v>10</v>
      </c>
      <c r="E198" s="148" t="s">
        <v>10</v>
      </c>
      <c r="F198" s="149">
        <v>21.1</v>
      </c>
      <c r="G198" s="150">
        <f t="shared" si="5"/>
        <v>211</v>
      </c>
      <c r="H198" s="508"/>
      <c r="I198" s="151" t="s">
        <v>51</v>
      </c>
      <c r="J198" s="431"/>
      <c r="K198" s="546"/>
      <c r="L198" s="13"/>
    </row>
    <row r="199" spans="1:12" ht="13.5" thickBot="1" x14ac:dyDescent="0.25">
      <c r="A199" s="26"/>
      <c r="B199" s="46"/>
      <c r="C199" s="46"/>
      <c r="D199" s="46"/>
      <c r="E199" s="13"/>
      <c r="F199" s="74" t="s">
        <v>121</v>
      </c>
      <c r="G199" s="75">
        <f>SUM(G7:G198)</f>
        <v>940320.09388888825</v>
      </c>
      <c r="H199" s="210"/>
      <c r="I199" s="44"/>
      <c r="J199" s="47"/>
      <c r="L199" s="13"/>
    </row>
    <row r="200" spans="1:12" ht="13.5" thickBot="1" x14ac:dyDescent="0.25">
      <c r="A200" s="26"/>
      <c r="B200" s="46"/>
      <c r="C200" s="46"/>
      <c r="D200" s="46"/>
      <c r="E200" s="13"/>
      <c r="F200" s="61"/>
      <c r="G200" s="67"/>
      <c r="H200" s="253"/>
      <c r="I200" s="44"/>
      <c r="J200" s="47"/>
      <c r="L200" s="13"/>
    </row>
    <row r="201" spans="1:12" ht="13.5" thickBot="1" x14ac:dyDescent="0.25">
      <c r="A201" s="70"/>
      <c r="B201" s="71"/>
      <c r="C201" s="71"/>
      <c r="D201" s="71"/>
      <c r="E201" s="19"/>
      <c r="F201" s="254"/>
      <c r="G201" s="255" t="s">
        <v>37</v>
      </c>
      <c r="H201" s="256" t="s">
        <v>411</v>
      </c>
      <c r="I201" s="251"/>
      <c r="J201" s="60"/>
      <c r="L201" s="19"/>
    </row>
    <row r="202" spans="1:12" x14ac:dyDescent="0.2">
      <c r="A202" s="70"/>
      <c r="B202" s="500" t="s">
        <v>127</v>
      </c>
      <c r="C202" s="501"/>
      <c r="D202" s="501"/>
      <c r="E202" s="501"/>
      <c r="F202" s="501"/>
      <c r="G202" s="257">
        <f>SUMIF(I7:I198,"*60225*",G7:G198)</f>
        <v>270883.0438888889</v>
      </c>
      <c r="H202" s="249">
        <f>SUMIFS(G7:G198,I7:I198,"*60225*",L7:L198,"R")</f>
        <v>131060.13388888893</v>
      </c>
      <c r="I202" s="72"/>
      <c r="J202" s="60"/>
      <c r="L202" s="19"/>
    </row>
    <row r="203" spans="1:12" x14ac:dyDescent="0.2">
      <c r="A203" s="70"/>
      <c r="B203" s="502" t="s">
        <v>41</v>
      </c>
      <c r="C203" s="503"/>
      <c r="D203" s="503"/>
      <c r="E203" s="503"/>
      <c r="F203" s="503"/>
      <c r="G203" s="258">
        <f>SUMIF(I7:I198,"*61000*",G7:G198)</f>
        <v>331094.97999999992</v>
      </c>
      <c r="H203" s="250">
        <f>SUMIFS(G7:G198,I7:I198,"*61000*",L7:L198,"R")</f>
        <v>329294.97999999992</v>
      </c>
      <c r="I203" s="83"/>
      <c r="J203" s="60"/>
      <c r="L203" s="19"/>
    </row>
    <row r="204" spans="1:12" x14ac:dyDescent="0.2">
      <c r="A204" s="70"/>
      <c r="B204" s="410" t="s">
        <v>412</v>
      </c>
      <c r="C204" s="421"/>
      <c r="D204" s="411"/>
      <c r="E204" s="411"/>
      <c r="F204" s="422"/>
      <c r="G204" s="258">
        <f>SUMIF(I7:I198,"*30609*",G7:G198)</f>
        <v>300038.67</v>
      </c>
      <c r="H204" s="250">
        <f>SUMIFS(G7:G198,I7:I198,"*30609*",L7:L198,"R")</f>
        <v>300038.67</v>
      </c>
      <c r="I204" s="251"/>
      <c r="J204" s="60"/>
      <c r="L204" s="19"/>
    </row>
    <row r="205" spans="1:12" ht="13.5" thickBot="1" x14ac:dyDescent="0.25">
      <c r="A205" s="70"/>
      <c r="B205" s="244" t="s">
        <v>490</v>
      </c>
      <c r="C205" s="245"/>
      <c r="D205" s="246"/>
      <c r="E205" s="246"/>
      <c r="F205" s="259"/>
      <c r="G205" s="419">
        <f>SUMIF(I7:I198,"*60229*",G7:G198)</f>
        <v>38303.4</v>
      </c>
      <c r="H205" s="420">
        <f>SUMIFS(G7:G198,I7:I198,"*60229*",L7:L198,"R")</f>
        <v>38303.4</v>
      </c>
      <c r="I205" s="251"/>
      <c r="J205" s="60"/>
      <c r="L205" s="19"/>
    </row>
    <row r="206" spans="1:12" ht="13.5" thickBot="1" x14ac:dyDescent="0.25">
      <c r="A206" s="70"/>
      <c r="B206" s="496" t="s">
        <v>37</v>
      </c>
      <c r="C206" s="497"/>
      <c r="D206" s="497"/>
      <c r="E206" s="497"/>
      <c r="F206" s="497"/>
      <c r="G206" s="260">
        <f>SUM(G202:G205)</f>
        <v>940320.09388888872</v>
      </c>
      <c r="H206" s="248">
        <f>SUM(H202:H205)</f>
        <v>798697.1838888888</v>
      </c>
      <c r="I206" s="251"/>
      <c r="J206" s="60"/>
      <c r="L206" s="19"/>
    </row>
    <row r="207" spans="1:12" x14ac:dyDescent="0.2">
      <c r="A207" s="70"/>
      <c r="B207" s="71"/>
      <c r="C207" s="71"/>
      <c r="D207" s="71"/>
      <c r="E207" s="19"/>
      <c r="F207" s="73"/>
      <c r="G207" s="19"/>
      <c r="H207" s="252"/>
      <c r="I207" s="72"/>
      <c r="J207" s="60"/>
      <c r="L207" s="19"/>
    </row>
    <row r="208" spans="1:12" x14ac:dyDescent="0.2">
      <c r="A208" s="70"/>
      <c r="B208" s="71"/>
      <c r="C208" s="71"/>
      <c r="D208" s="71"/>
      <c r="E208" s="19"/>
      <c r="F208" s="73"/>
      <c r="G208" s="19"/>
      <c r="H208" s="211"/>
      <c r="I208" s="72"/>
      <c r="J208" s="60"/>
      <c r="L208" s="19"/>
    </row>
    <row r="209" spans="1:12" x14ac:dyDescent="0.2">
      <c r="A209" s="70"/>
      <c r="B209" s="71"/>
      <c r="C209" s="71"/>
      <c r="D209" s="71"/>
      <c r="E209" s="19"/>
      <c r="F209" s="73"/>
      <c r="G209" s="19"/>
      <c r="H209" s="212"/>
      <c r="I209" s="72"/>
      <c r="J209" s="60"/>
      <c r="L209" s="19"/>
    </row>
    <row r="210" spans="1:12" x14ac:dyDescent="0.2">
      <c r="A210" s="70"/>
      <c r="B210" s="71"/>
      <c r="C210" s="71"/>
      <c r="D210" s="71"/>
      <c r="E210" s="19"/>
      <c r="F210" s="73"/>
      <c r="G210" s="19"/>
      <c r="H210" s="212"/>
      <c r="I210" s="72"/>
      <c r="J210" s="60"/>
      <c r="L210" s="19"/>
    </row>
    <row r="211" spans="1:12" x14ac:dyDescent="0.2">
      <c r="A211" s="70"/>
      <c r="B211" s="71"/>
      <c r="C211" s="71"/>
      <c r="D211" s="71"/>
      <c r="E211" s="19"/>
      <c r="F211" s="73"/>
      <c r="G211" s="19"/>
      <c r="H211" s="211"/>
      <c r="I211" s="72"/>
      <c r="J211" s="60"/>
      <c r="L211" s="19"/>
    </row>
    <row r="212" spans="1:12" x14ac:dyDescent="0.2">
      <c r="A212" s="70"/>
      <c r="B212" s="71"/>
      <c r="C212" s="71"/>
      <c r="D212" s="71"/>
      <c r="E212" s="19"/>
      <c r="F212" s="73"/>
      <c r="G212" s="19"/>
      <c r="H212" s="211"/>
      <c r="I212" s="72"/>
      <c r="J212" s="60"/>
      <c r="L212" s="19"/>
    </row>
    <row r="220" spans="1:12" x14ac:dyDescent="0.2">
      <c r="I220" s="59"/>
    </row>
  </sheetData>
  <sortState ref="B82:B86">
    <sortCondition ref="B82"/>
  </sortState>
  <mergeCells count="102">
    <mergeCell ref="J183:J189"/>
    <mergeCell ref="H86:H87"/>
    <mergeCell ref="K86:K87"/>
    <mergeCell ref="J180:J181"/>
    <mergeCell ref="K180:K181"/>
    <mergeCell ref="J89:J93"/>
    <mergeCell ref="K136:K137"/>
    <mergeCell ref="J138:J150"/>
    <mergeCell ref="K143:K144"/>
    <mergeCell ref="K140:K142"/>
    <mergeCell ref="K138:K139"/>
    <mergeCell ref="J136:J137"/>
    <mergeCell ref="H154:H158"/>
    <mergeCell ref="H173:H175"/>
    <mergeCell ref="H176:H177"/>
    <mergeCell ref="K197:K198"/>
    <mergeCell ref="K194:K195"/>
    <mergeCell ref="K49:K50"/>
    <mergeCell ref="J49:J50"/>
    <mergeCell ref="H78:H85"/>
    <mergeCell ref="J78:J85"/>
    <mergeCell ref="K78:K85"/>
    <mergeCell ref="H51:H62"/>
    <mergeCell ref="H100:H107"/>
    <mergeCell ref="H98:H99"/>
    <mergeCell ref="H66:H71"/>
    <mergeCell ref="K66:K71"/>
    <mergeCell ref="H94:H97"/>
    <mergeCell ref="H167:H172"/>
    <mergeCell ref="J173:J177"/>
    <mergeCell ref="K173:K177"/>
    <mergeCell ref="K100:K107"/>
    <mergeCell ref="J98:J99"/>
    <mergeCell ref="K165:K166"/>
    <mergeCell ref="K125:K134"/>
    <mergeCell ref="J120:J121"/>
    <mergeCell ref="K120:K121"/>
    <mergeCell ref="J51:J62"/>
    <mergeCell ref="K51:K62"/>
    <mergeCell ref="K73:K75"/>
    <mergeCell ref="J73:J75"/>
    <mergeCell ref="J66:J71"/>
    <mergeCell ref="K89:K93"/>
    <mergeCell ref="K94:K97"/>
    <mergeCell ref="J167:J172"/>
    <mergeCell ref="K167:K172"/>
    <mergeCell ref="J113:J118"/>
    <mergeCell ref="J94:J97"/>
    <mergeCell ref="K98:K99"/>
    <mergeCell ref="K113:K114"/>
    <mergeCell ref="K21:K26"/>
    <mergeCell ref="H21:H26"/>
    <mergeCell ref="J21:J26"/>
    <mergeCell ref="H33:H36"/>
    <mergeCell ref="H43:H47"/>
    <mergeCell ref="J43:J47"/>
    <mergeCell ref="K38:K42"/>
    <mergeCell ref="H38:H42"/>
    <mergeCell ref="J38:J42"/>
    <mergeCell ref="K43:K47"/>
    <mergeCell ref="J33:J35"/>
    <mergeCell ref="K33:K35"/>
    <mergeCell ref="H28:H29"/>
    <mergeCell ref="J28:J29"/>
    <mergeCell ref="K28:K29"/>
    <mergeCell ref="K30:K32"/>
    <mergeCell ref="J30:J32"/>
    <mergeCell ref="H30:H31"/>
    <mergeCell ref="B206:F206"/>
    <mergeCell ref="H49:H50"/>
    <mergeCell ref="B202:F202"/>
    <mergeCell ref="B203:F203"/>
    <mergeCell ref="H89:H93"/>
    <mergeCell ref="H125:H134"/>
    <mergeCell ref="H113:H119"/>
    <mergeCell ref="H138:H150"/>
    <mergeCell ref="H109:H112"/>
    <mergeCell ref="H73:H75"/>
    <mergeCell ref="H120:H121"/>
    <mergeCell ref="G140:G142"/>
    <mergeCell ref="G138:G139"/>
    <mergeCell ref="G143:G144"/>
    <mergeCell ref="H197:H198"/>
    <mergeCell ref="H194:H195"/>
    <mergeCell ref="G146:G149"/>
    <mergeCell ref="H136:H137"/>
    <mergeCell ref="H180:H181"/>
    <mergeCell ref="H192:H193"/>
    <mergeCell ref="H183:H189"/>
    <mergeCell ref="A1:I1"/>
    <mergeCell ref="A4:B4"/>
    <mergeCell ref="B5:D5"/>
    <mergeCell ref="I5:I6"/>
    <mergeCell ref="A2:I2"/>
    <mergeCell ref="H5:H6"/>
    <mergeCell ref="H16:H17"/>
    <mergeCell ref="K14:K15"/>
    <mergeCell ref="K5:K6"/>
    <mergeCell ref="J5:J6"/>
    <mergeCell ref="K7:K12"/>
    <mergeCell ref="H7:H15"/>
    <mergeCell ref="K16:K17"/>
  </mergeCells>
  <phoneticPr fontId="0" type="noConversion"/>
  <pageMargins left="0.39370078740157483" right="0.15748031496062992" top="0.51181102362204722" bottom="0.31496062992125984" header="0.31496062992125984" footer="0.31496062992125984"/>
  <pageSetup paperSize="9" scale="38" fitToHeight="2" orientation="portrait" r:id="rId1"/>
  <headerFooter alignWithMargins="0">
    <oddHeader>&amp;A</oddHeader>
    <oddFooter>Stran &amp;P od &amp;N</oddFooter>
  </headerFooter>
  <rowBreaks count="1" manualBreakCount="1">
    <brk id="124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NAČRT RAZPOLAGANJA 2015</vt:lpstr>
      <vt:lpstr>NAČRT PRIDOBIVANJA 2015</vt:lpstr>
      <vt:lpstr>'NAČRT PRIDOBIVANJA 2015'!Področje_tiskanja</vt:lpstr>
      <vt:lpstr>'NAČRT RAZPOLAGANJA 2015'!Področje_tiskanja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Kavčič</dc:creator>
  <cp:lastModifiedBy>tomazr</cp:lastModifiedBy>
  <cp:lastPrinted>2015-02-13T11:10:35Z</cp:lastPrinted>
  <dcterms:created xsi:type="dcterms:W3CDTF">2010-12-07T12:38:59Z</dcterms:created>
  <dcterms:modified xsi:type="dcterms:W3CDTF">2016-06-08T09:59:06Z</dcterms:modified>
</cp:coreProperties>
</file>