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5265" tabRatio="960" activeTab="1"/>
  </bookViews>
  <sheets>
    <sheet name="Izračun ekonomske cene" sheetId="1" r:id="rId1"/>
    <sheet name="Plačila staršev za oskrbnin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<sst xmlns="http://schemas.openxmlformats.org/spreadsheetml/2006/main" count="130" uniqueCount="86">
  <si>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</si>
  <si>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</si>
  <si>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</si>
  <si>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</si>
  <si>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</si>
  <si>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</si>
  <si>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</si>
  <si>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</si>
  <si>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</si>
  <si>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</si>
  <si>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</si>
  <si>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</si>
  <si>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</si>
  <si>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A.</t>
  </si>
  <si>
    <t>Štev. otrok vpisanih v programe vrtcev (upoštevan najvišji normativ)</t>
  </si>
  <si>
    <t>B.</t>
  </si>
  <si>
    <t>Vzgojiteljice in pom. vzgojiteljic</t>
  </si>
  <si>
    <t>bruto plače</t>
  </si>
  <si>
    <t>prispevki in davki na bruto plače</t>
  </si>
  <si>
    <t>regres, jub. nagrade, solidarnostne pomoči</t>
  </si>
  <si>
    <t>prehrana in prevoz</t>
  </si>
  <si>
    <t>korekcija plač za 2%</t>
  </si>
  <si>
    <t>Skupaj 1+2+3+4+5+6</t>
  </si>
  <si>
    <t>C.</t>
  </si>
  <si>
    <t xml:space="preserve">10. </t>
  </si>
  <si>
    <t>Skupaj 8+9+10+11+12+13</t>
  </si>
  <si>
    <t>D.</t>
  </si>
  <si>
    <t>E.</t>
  </si>
  <si>
    <t>Materialni stroški</t>
  </si>
  <si>
    <t>F.</t>
  </si>
  <si>
    <t>Prehrana otrok</t>
  </si>
  <si>
    <t>Izračun cene</t>
  </si>
  <si>
    <t>skupaj plače vzg. in pom.: število otrok (najvišji normativ) : 12 mesecev</t>
  </si>
  <si>
    <t>plače tehnični kader: skupno število otrok :12 mesecev</t>
  </si>
  <si>
    <t>materialni stroški: število otrok :12 mesecev</t>
  </si>
  <si>
    <t>prehrana: število otrok : 12 mesecev</t>
  </si>
  <si>
    <t xml:space="preserve">PLAČILA STARŠEV ZA OSKRBNINO V VRTCIH  PO PLAČILNIH RAZREDIH 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</si>
  <si>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</si>
  <si>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</si>
  <si>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</si>
  <si>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</si>
  <si>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</si>
  <si>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</si>
  <si>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</si>
  <si>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</si>
  <si>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</si>
  <si>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</si>
  <si>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</si>
  <si>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</si>
  <si>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</si>
  <si>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</si>
  <si>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</si>
  <si>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</si>
  <si>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</si>
  <si>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</si>
  <si>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</si>
  <si>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</si>
  <si>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</si>
  <si>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</si>
  <si>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</si>
  <si>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</si>
  <si>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</si>
  <si>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</si>
  <si>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</si>
  <si>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</si>
  <si>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</si>
  <si>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IZRAČUN EKONOMSKE CENE PROGRAMOV V VRTCU HOČE IN ROGOZA</t>
  </si>
  <si>
    <t>(v EUR)</t>
  </si>
  <si>
    <t>1. star. obdob.</t>
  </si>
  <si>
    <t>2. star. obdob.</t>
  </si>
  <si>
    <t>V izračun je zajeto obdobje od januarja 2019 do decembra 2019</t>
  </si>
  <si>
    <t>dodatno pok. zavarovanje</t>
  </si>
  <si>
    <t>Tehnični kader</t>
  </si>
  <si>
    <t>ADMINISTRATIVNO TEHNIČNI KADER</t>
  </si>
  <si>
    <t>15.</t>
  </si>
  <si>
    <t>16.</t>
  </si>
  <si>
    <t>17.</t>
  </si>
  <si>
    <t>18.</t>
  </si>
  <si>
    <t>19.</t>
  </si>
  <si>
    <t>20.</t>
  </si>
  <si>
    <t>21.</t>
  </si>
  <si>
    <t>Skupaj 15+16+17+18+19+20</t>
  </si>
  <si>
    <t xml:space="preserve">G. </t>
  </si>
  <si>
    <t>Ekonomska cena za otroka na mesec</t>
  </si>
  <si>
    <t>Veljavne cene od 1. 5. 2019</t>
  </si>
  <si>
    <t>Sedaj veljavna EC programov v vrtcih (od 1.09.2018)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</si>
</sst>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00"/>
    <numFmt numFmtId="187" formatCode="[$-424]d\.\ mmmm\ yyyy"/>
    <numFmt numFmtId="188" formatCode="#,##0.00\ [$€-407]"/>
    <numFmt numFmtId="189" formatCode="#,##0.00\ [$€-1]"/>
    <numFmt numFmtId="190" formatCode="#,##0.00\ [$€-1];\-#,##0.00\ [$€-1]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Tahoma"/>
      <family val="2"/>
    </font>
    <font>
      <sz val="11"/>
      <color indexed="8"/>
      <name val="Tahoma"/>
      <family val="2"/>
    </font>
    <font>
      <b/>
      <u val="single"/>
      <sz val="12"/>
      <color indexed="8"/>
      <name val="Calibri"/>
      <family val="2"/>
    </font>
    <font>
      <b/>
      <i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Tahoma"/>
      <family val="2"/>
    </font>
    <font>
      <sz val="11"/>
      <color theme="1"/>
      <name val="Tahoma"/>
      <family val="2"/>
    </font>
    <font>
      <b/>
      <u val="single"/>
      <sz val="12"/>
      <color theme="1"/>
      <name val="Calibri"/>
      <family val="2"/>
    </font>
    <font>
      <b/>
      <i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1" fontId="4" fillId="0" borderId="10" xfId="62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188" fontId="4" fillId="0" borderId="10" xfId="44" applyNumberFormat="1" applyFont="1" applyBorder="1" applyAlignment="1">
      <alignment horizontal="center"/>
    </xf>
    <xf numFmtId="9" fontId="3" fillId="0" borderId="10" xfId="62" applyNumberFormat="1" applyFont="1" applyBorder="1" applyAlignment="1" quotePrefix="1">
      <alignment horizontal="center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9" fontId="4" fillId="0" borderId="10" xfId="44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190" fontId="4" fillId="0" borderId="10" xfId="4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168" fontId="4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0" xfId="0" applyFont="1" applyFill="1" applyAlignment="1">
      <alignment/>
    </xf>
    <xf numFmtId="188" fontId="4" fillId="34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0" fontId="44" fillId="11" borderId="10" xfId="0" applyFont="1" applyFill="1" applyBorder="1" applyAlignment="1">
      <alignment/>
    </xf>
    <xf numFmtId="3" fontId="50" fillId="5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6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4" fontId="49" fillId="5" borderId="10" xfId="0" applyNumberFormat="1" applyFont="1" applyFill="1" applyBorder="1" applyAlignment="1">
      <alignment/>
    </xf>
    <xf numFmtId="4" fontId="50" fillId="11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9" fillId="35" borderId="11" xfId="0" applyFont="1" applyFill="1" applyBorder="1" applyAlignment="1">
      <alignment/>
    </xf>
    <xf numFmtId="0" fontId="29" fillId="35" borderId="18" xfId="0" applyFont="1" applyFill="1" applyBorder="1" applyAlignment="1">
      <alignment/>
    </xf>
    <xf numFmtId="0" fontId="29" fillId="35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11" borderId="11" xfId="0" applyFont="1" applyFill="1" applyBorder="1" applyAlignment="1">
      <alignment/>
    </xf>
    <xf numFmtId="0" fontId="44" fillId="11" borderId="18" xfId="0" applyFont="1" applyFill="1" applyBorder="1" applyAlignment="1">
      <alignment/>
    </xf>
    <xf numFmtId="0" fontId="44" fillId="11" borderId="19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188" fontId="4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71" fontId="4" fillId="0" borderId="12" xfId="62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U&#381;BENE%20DEJAVNOSTI\&#352;OLSTVO%20in%20VRTCI\Izra&#269;un%20ekonomske%20cene%20,%20pora&#269;uni,%20sistemizacija,%20organizacija%20dela\EKONOMSKA%20CENA\Ekonomska%20cena%202018-19\vrtec%20ho&#269;e%20-%20drugi%20izra&#269;un\EC%20IZRA&#268;UN%20IN%20TABE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 2019"/>
      <sheetName val="plače"/>
      <sheetName val="mat. stroški"/>
      <sheetName val="ostali str."/>
      <sheetName val="spec.mat.str."/>
      <sheetName val="načrtovani str."/>
    </sheetNames>
    <sheetDataSet>
      <sheetData sheetId="0">
        <row r="7">
          <cell r="J7">
            <v>84</v>
          </cell>
          <cell r="K7">
            <v>198</v>
          </cell>
        </row>
      </sheetData>
      <sheetData sheetId="1">
        <row r="19">
          <cell r="C19">
            <v>252077.96000000005</v>
          </cell>
          <cell r="D19">
            <v>357254.62</v>
          </cell>
          <cell r="E19">
            <v>40584.62</v>
          </cell>
          <cell r="F19">
            <v>57518.030000000006</v>
          </cell>
          <cell r="G19">
            <v>5763.120000000002</v>
          </cell>
          <cell r="H19">
            <v>7964.52</v>
          </cell>
          <cell r="I19">
            <v>9456.909999999996</v>
          </cell>
          <cell r="J19">
            <v>11413.399999999998</v>
          </cell>
          <cell r="K19">
            <v>12099.79</v>
          </cell>
          <cell r="L19">
            <v>16992.5</v>
          </cell>
        </row>
        <row r="37">
          <cell r="C37">
            <v>45479.88</v>
          </cell>
          <cell r="D37">
            <v>78378.99999999999</v>
          </cell>
          <cell r="E37">
            <v>7322.259999999999</v>
          </cell>
          <cell r="F37">
            <v>12618.990000000002</v>
          </cell>
          <cell r="G37">
            <v>1421.0400000000002</v>
          </cell>
          <cell r="H37">
            <v>2750.7599999999998</v>
          </cell>
          <cell r="I37">
            <v>1124.55</v>
          </cell>
          <cell r="J37">
            <v>4409.06</v>
          </cell>
          <cell r="K37">
            <v>3289.7799999999993</v>
          </cell>
          <cell r="L37">
            <v>5675.2</v>
          </cell>
        </row>
        <row r="55">
          <cell r="C55">
            <v>100092.84999999999</v>
          </cell>
          <cell r="E55">
            <v>16138.459999999997</v>
          </cell>
          <cell r="G55">
            <v>2091.48</v>
          </cell>
          <cell r="I55">
            <v>3942.8800000000006</v>
          </cell>
          <cell r="K55">
            <v>4395.46</v>
          </cell>
        </row>
        <row r="67">
          <cell r="C67">
            <v>1929.88</v>
          </cell>
          <cell r="D67">
            <v>310.71</v>
          </cell>
          <cell r="F67">
            <v>56.62</v>
          </cell>
          <cell r="G67">
            <v>140.46</v>
          </cell>
        </row>
        <row r="68">
          <cell r="C68">
            <v>10987.2</v>
          </cell>
          <cell r="D68">
            <v>1768.93</v>
          </cell>
          <cell r="F68">
            <v>226.48</v>
          </cell>
          <cell r="G68">
            <v>561.84</v>
          </cell>
        </row>
      </sheetData>
      <sheetData sheetId="2">
        <row r="16">
          <cell r="D16">
            <v>159169</v>
          </cell>
          <cell r="E16">
            <v>28476</v>
          </cell>
          <cell r="F16">
            <v>72576</v>
          </cell>
        </row>
      </sheetData>
      <sheetData sheetId="3">
        <row r="10">
          <cell r="B10">
            <v>17093.010000000002</v>
          </cell>
          <cell r="C10">
            <v>40635.74</v>
          </cell>
          <cell r="D10">
            <v>5847</v>
          </cell>
          <cell r="E10">
            <v>10399.51</v>
          </cell>
          <cell r="F10">
            <v>9396.51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52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3.375" style="0" customWidth="1"/>
    <col min="9" max="9" width="3.875" style="0" customWidth="1"/>
    <col min="10" max="10" width="15.875" style="0" customWidth="1"/>
    <col min="11" max="11" width="15.25390625" style="0" customWidth="1"/>
    <col min="15" max="15" width="9.875" style="0" bestFit="1" customWidth="1"/>
  </cols>
  <sheetData>
    <row r="1" spans="1:10" ht="16.5" customHeight="1">
      <c r="A1" s="35" t="s">
        <v>66</v>
      </c>
      <c r="B1" s="1"/>
      <c r="C1" s="2"/>
      <c r="D1" s="2"/>
      <c r="E1" s="2"/>
      <c r="F1" s="2"/>
      <c r="G1" s="2"/>
      <c r="H1" s="2"/>
      <c r="I1" s="2"/>
      <c r="J1" s="2"/>
    </row>
    <row r="2" ht="16.5" customHeight="1"/>
    <row r="3" spans="10:11" ht="16.5" customHeight="1">
      <c r="J3" s="36" t="s">
        <v>67</v>
      </c>
      <c r="K3" s="36" t="s">
        <v>67</v>
      </c>
    </row>
    <row r="4" spans="1:11" ht="16.5" customHeight="1">
      <c r="A4" s="37"/>
      <c r="B4" s="51" t="s">
        <v>85</v>
      </c>
      <c r="C4" s="52"/>
      <c r="D4" s="52"/>
      <c r="E4" s="52"/>
      <c r="F4" s="52"/>
      <c r="G4" s="52"/>
      <c r="H4" s="52"/>
      <c r="I4" s="53"/>
      <c r="J4" s="38">
        <v>498.7</v>
      </c>
      <c r="K4" s="38">
        <v>357.34</v>
      </c>
    </row>
    <row r="5" spans="1:11" ht="16.5" customHeight="1">
      <c r="A5" s="39"/>
      <c r="B5" s="54"/>
      <c r="C5" s="55"/>
      <c r="D5" s="55"/>
      <c r="E5" s="55"/>
      <c r="F5" s="55"/>
      <c r="G5" s="55"/>
      <c r="H5" s="55"/>
      <c r="I5" s="56"/>
      <c r="J5" s="39"/>
      <c r="K5" s="39"/>
    </row>
    <row r="6" spans="1:11" ht="16.5" customHeight="1">
      <c r="A6" s="39"/>
      <c r="B6" s="54"/>
      <c r="C6" s="55"/>
      <c r="D6" s="55"/>
      <c r="E6" s="55"/>
      <c r="F6" s="55"/>
      <c r="G6" s="55"/>
      <c r="H6" s="55"/>
      <c r="I6" s="56"/>
      <c r="J6" s="40" t="s">
        <v>68</v>
      </c>
      <c r="K6" s="40" t="s">
        <v>69</v>
      </c>
    </row>
    <row r="7" spans="1:11" ht="16.5" customHeight="1">
      <c r="A7" s="41" t="s">
        <v>13</v>
      </c>
      <c r="B7" s="57" t="s">
        <v>14</v>
      </c>
      <c r="C7" s="58"/>
      <c r="D7" s="58"/>
      <c r="E7" s="58"/>
      <c r="F7" s="58"/>
      <c r="G7" s="58"/>
      <c r="H7" s="58"/>
      <c r="I7" s="59"/>
      <c r="J7" s="42">
        <v>84</v>
      </c>
      <c r="K7" s="42">
        <v>198</v>
      </c>
    </row>
    <row r="8" spans="1:11" ht="16.5" customHeight="1">
      <c r="A8" s="39"/>
      <c r="B8" s="54"/>
      <c r="C8" s="55"/>
      <c r="D8" s="55"/>
      <c r="E8" s="55"/>
      <c r="F8" s="55"/>
      <c r="G8" s="55"/>
      <c r="H8" s="55"/>
      <c r="I8" s="56"/>
      <c r="J8" s="43"/>
      <c r="K8" s="43"/>
    </row>
    <row r="9" spans="1:11" ht="16.5" customHeight="1">
      <c r="A9" s="39"/>
      <c r="B9" s="60" t="s">
        <v>70</v>
      </c>
      <c r="C9" s="61"/>
      <c r="D9" s="61"/>
      <c r="E9" s="61"/>
      <c r="F9" s="61"/>
      <c r="G9" s="61"/>
      <c r="H9" s="61"/>
      <c r="I9" s="62"/>
      <c r="J9" s="43"/>
      <c r="K9" s="43"/>
    </row>
    <row r="10" spans="1:11" ht="16.5" customHeight="1">
      <c r="A10" s="41" t="s">
        <v>15</v>
      </c>
      <c r="B10" s="57" t="s">
        <v>16</v>
      </c>
      <c r="C10" s="58"/>
      <c r="D10" s="58"/>
      <c r="E10" s="58"/>
      <c r="F10" s="58"/>
      <c r="G10" s="58"/>
      <c r="H10" s="58"/>
      <c r="I10" s="59"/>
      <c r="J10" s="43"/>
      <c r="K10" s="43"/>
    </row>
    <row r="11" spans="1:11" ht="16.5" customHeight="1">
      <c r="A11" s="39" t="s">
        <v>0</v>
      </c>
      <c r="B11" s="54" t="s">
        <v>17</v>
      </c>
      <c r="C11" s="55"/>
      <c r="D11" s="55"/>
      <c r="E11" s="55"/>
      <c r="F11" s="55"/>
      <c r="G11" s="55"/>
      <c r="H11" s="55"/>
      <c r="I11" s="56"/>
      <c r="J11" s="44">
        <f>+'[1]plače'!C19+'[1]plače'!C67+'[1]plače'!G67</f>
        <v>254148.30000000005</v>
      </c>
      <c r="K11" s="44">
        <f>+'[1]plače'!D19+'[1]plače'!C68+'[1]plače'!G68</f>
        <v>368803.66000000003</v>
      </c>
    </row>
    <row r="12" spans="1:11" ht="16.5" customHeight="1">
      <c r="A12" s="39" t="s">
        <v>1</v>
      </c>
      <c r="B12" s="54" t="s">
        <v>18</v>
      </c>
      <c r="C12" s="55"/>
      <c r="D12" s="55"/>
      <c r="E12" s="55"/>
      <c r="F12" s="55"/>
      <c r="G12" s="55"/>
      <c r="H12" s="55"/>
      <c r="I12" s="56"/>
      <c r="J12" s="44">
        <f>+'[1]plače'!E19+'[1]plače'!D67</f>
        <v>40895.33</v>
      </c>
      <c r="K12" s="44">
        <f>+'[1]plače'!F19+'[1]plače'!D68</f>
        <v>59286.96000000001</v>
      </c>
    </row>
    <row r="13" spans="1:11" ht="16.5" customHeight="1">
      <c r="A13" s="39" t="s">
        <v>2</v>
      </c>
      <c r="B13" s="54" t="s">
        <v>19</v>
      </c>
      <c r="C13" s="55"/>
      <c r="D13" s="55"/>
      <c r="E13" s="55"/>
      <c r="F13" s="55"/>
      <c r="G13" s="55"/>
      <c r="H13" s="55"/>
      <c r="I13" s="56"/>
      <c r="J13" s="44">
        <f>+'[1]ostali str.'!B10</f>
        <v>17093.010000000002</v>
      </c>
      <c r="K13" s="44">
        <f>+'[1]ostali str.'!C10</f>
        <v>40635.74</v>
      </c>
    </row>
    <row r="14" spans="1:11" ht="16.5" customHeight="1">
      <c r="A14" s="39" t="s">
        <v>3</v>
      </c>
      <c r="B14" s="54" t="s">
        <v>20</v>
      </c>
      <c r="C14" s="55"/>
      <c r="D14" s="55"/>
      <c r="E14" s="55"/>
      <c r="F14" s="55"/>
      <c r="G14" s="55"/>
      <c r="H14" s="55"/>
      <c r="I14" s="56"/>
      <c r="J14" s="44">
        <f>+'[1]plače'!I19+'[1]plače'!K19</f>
        <v>21556.699999999997</v>
      </c>
      <c r="K14" s="44">
        <f>+'[1]plače'!J19+'[1]plače'!L19</f>
        <v>28405.899999999998</v>
      </c>
    </row>
    <row r="15" spans="1:11" ht="16.5" customHeight="1">
      <c r="A15" s="39" t="s">
        <v>4</v>
      </c>
      <c r="B15" s="54" t="s">
        <v>71</v>
      </c>
      <c r="C15" s="55"/>
      <c r="D15" s="55"/>
      <c r="E15" s="55"/>
      <c r="F15" s="55"/>
      <c r="G15" s="55"/>
      <c r="H15" s="55"/>
      <c r="I15" s="56"/>
      <c r="J15" s="44">
        <f>+'[1]plače'!G19+'[1]plače'!F67</f>
        <v>5819.740000000002</v>
      </c>
      <c r="K15" s="44">
        <f>+'[1]plače'!H19+'[1]plače'!F68</f>
        <v>8191</v>
      </c>
    </row>
    <row r="16" spans="1:11" ht="16.5" customHeight="1">
      <c r="A16" s="39" t="s">
        <v>5</v>
      </c>
      <c r="B16" s="54" t="s">
        <v>21</v>
      </c>
      <c r="C16" s="55"/>
      <c r="D16" s="55"/>
      <c r="E16" s="55"/>
      <c r="F16" s="55"/>
      <c r="G16" s="55"/>
      <c r="H16" s="55"/>
      <c r="I16" s="56"/>
      <c r="J16" s="44">
        <f>+J11*2%</f>
        <v>5082.966000000001</v>
      </c>
      <c r="K16" s="44">
        <f>+K11*2%</f>
        <v>7376.073200000001</v>
      </c>
    </row>
    <row r="17" spans="1:11" ht="16.5" customHeight="1">
      <c r="A17" s="45" t="s">
        <v>6</v>
      </c>
      <c r="B17" s="60" t="s">
        <v>22</v>
      </c>
      <c r="C17" s="61"/>
      <c r="D17" s="61"/>
      <c r="E17" s="61"/>
      <c r="F17" s="61"/>
      <c r="G17" s="61"/>
      <c r="H17" s="61"/>
      <c r="I17" s="62"/>
      <c r="J17" s="46">
        <f>SUM(J11:J16)</f>
        <v>344596.0460000001</v>
      </c>
      <c r="K17" s="46">
        <f>SUM(K11:K16)</f>
        <v>512699.33320000005</v>
      </c>
    </row>
    <row r="18" spans="1:11" ht="16.5" customHeight="1">
      <c r="A18" s="39"/>
      <c r="B18" s="54"/>
      <c r="C18" s="55"/>
      <c r="D18" s="55"/>
      <c r="E18" s="55"/>
      <c r="F18" s="55"/>
      <c r="G18" s="55"/>
      <c r="H18" s="55"/>
      <c r="I18" s="56"/>
      <c r="J18" s="43"/>
      <c r="K18" s="43"/>
    </row>
    <row r="19" spans="1:11" ht="16.5" customHeight="1">
      <c r="A19" s="41" t="s">
        <v>23</v>
      </c>
      <c r="B19" s="57" t="s">
        <v>72</v>
      </c>
      <c r="C19" s="58"/>
      <c r="D19" s="58"/>
      <c r="E19" s="58"/>
      <c r="F19" s="58"/>
      <c r="G19" s="58"/>
      <c r="H19" s="58"/>
      <c r="I19" s="59"/>
      <c r="J19" s="43"/>
      <c r="K19" s="43"/>
    </row>
    <row r="20" spans="1:11" ht="16.5" customHeight="1">
      <c r="A20" s="39" t="s">
        <v>7</v>
      </c>
      <c r="B20" s="54" t="s">
        <v>17</v>
      </c>
      <c r="C20" s="55"/>
      <c r="D20" s="55"/>
      <c r="E20" s="55"/>
      <c r="F20" s="55"/>
      <c r="G20" s="55"/>
      <c r="H20" s="55"/>
      <c r="I20" s="56"/>
      <c r="J20" s="44">
        <f>+'[1]plače'!C37</f>
        <v>45479.88</v>
      </c>
      <c r="K20" s="44">
        <f>+'[1]plače'!D37</f>
        <v>78378.99999999999</v>
      </c>
    </row>
    <row r="21" spans="1:11" ht="16.5" customHeight="1">
      <c r="A21" s="39" t="s">
        <v>8</v>
      </c>
      <c r="B21" s="54" t="s">
        <v>18</v>
      </c>
      <c r="C21" s="55"/>
      <c r="D21" s="55"/>
      <c r="E21" s="55"/>
      <c r="F21" s="55"/>
      <c r="G21" s="55"/>
      <c r="H21" s="55"/>
      <c r="I21" s="56"/>
      <c r="J21" s="44">
        <f>+'[1]plače'!E37</f>
        <v>7322.259999999999</v>
      </c>
      <c r="K21" s="44">
        <f>+'[1]plače'!F37</f>
        <v>12618.990000000002</v>
      </c>
    </row>
    <row r="22" spans="1:11" ht="16.5" customHeight="1">
      <c r="A22" s="39" t="s">
        <v>24</v>
      </c>
      <c r="B22" s="54" t="s">
        <v>19</v>
      </c>
      <c r="C22" s="55"/>
      <c r="D22" s="55"/>
      <c r="E22" s="55"/>
      <c r="F22" s="55"/>
      <c r="G22" s="55"/>
      <c r="H22" s="55"/>
      <c r="I22" s="56"/>
      <c r="J22" s="44">
        <f>'[1]ostali str.'!D10</f>
        <v>5847</v>
      </c>
      <c r="K22" s="44">
        <f>'[1]ostali str.'!E10</f>
        <v>10399.51</v>
      </c>
    </row>
    <row r="23" spans="1:11" ht="16.5" customHeight="1">
      <c r="A23" s="39" t="s">
        <v>9</v>
      </c>
      <c r="B23" s="54" t="s">
        <v>20</v>
      </c>
      <c r="C23" s="55"/>
      <c r="D23" s="55"/>
      <c r="E23" s="55"/>
      <c r="F23" s="55"/>
      <c r="G23" s="55"/>
      <c r="H23" s="55"/>
      <c r="I23" s="56"/>
      <c r="J23" s="44">
        <f>+'[1]plače'!I37+'[1]plače'!K37</f>
        <v>4414.329999999999</v>
      </c>
      <c r="K23" s="44">
        <f>+'[1]plače'!J37+'[1]plače'!L37</f>
        <v>10084.26</v>
      </c>
    </row>
    <row r="24" spans="1:11" ht="16.5" customHeight="1">
      <c r="A24" s="39" t="s">
        <v>10</v>
      </c>
      <c r="B24" s="54" t="s">
        <v>71</v>
      </c>
      <c r="C24" s="55"/>
      <c r="D24" s="55"/>
      <c r="E24" s="55"/>
      <c r="F24" s="55"/>
      <c r="G24" s="55"/>
      <c r="H24" s="55"/>
      <c r="I24" s="56"/>
      <c r="J24" s="44">
        <f>+'[1]plače'!G37</f>
        <v>1421.0400000000002</v>
      </c>
      <c r="K24" s="44">
        <f>+'[1]plače'!H37</f>
        <v>2750.7599999999998</v>
      </c>
    </row>
    <row r="25" spans="1:11" ht="16.5" customHeight="1">
      <c r="A25" s="39" t="s">
        <v>11</v>
      </c>
      <c r="B25" s="54" t="s">
        <v>21</v>
      </c>
      <c r="C25" s="55"/>
      <c r="D25" s="55"/>
      <c r="E25" s="55"/>
      <c r="F25" s="55"/>
      <c r="G25" s="55"/>
      <c r="H25" s="55"/>
      <c r="I25" s="56"/>
      <c r="J25" s="44">
        <f>+J20*2%</f>
        <v>909.5975999999999</v>
      </c>
      <c r="K25" s="44">
        <f>+K20*2%</f>
        <v>1567.5799999999997</v>
      </c>
    </row>
    <row r="26" spans="1:11" ht="16.5" customHeight="1">
      <c r="A26" s="45" t="s">
        <v>12</v>
      </c>
      <c r="B26" s="60" t="s">
        <v>25</v>
      </c>
      <c r="C26" s="61"/>
      <c r="D26" s="61"/>
      <c r="E26" s="61"/>
      <c r="F26" s="61"/>
      <c r="G26" s="61"/>
      <c r="H26" s="61"/>
      <c r="I26" s="62"/>
      <c r="J26" s="46">
        <f>SUM(J20:J25)</f>
        <v>65394.1076</v>
      </c>
      <c r="K26" s="46">
        <f>SUM(K20:K25)</f>
        <v>115800.09999999998</v>
      </c>
    </row>
    <row r="27" spans="1:11" ht="16.5" customHeight="1">
      <c r="A27" s="39"/>
      <c r="B27" s="54"/>
      <c r="C27" s="55"/>
      <c r="D27" s="55"/>
      <c r="E27" s="55"/>
      <c r="F27" s="55"/>
      <c r="G27" s="55"/>
      <c r="H27" s="55"/>
      <c r="I27" s="56"/>
      <c r="J27" s="43"/>
      <c r="K27" s="43"/>
    </row>
    <row r="28" spans="1:11" ht="16.5" customHeight="1">
      <c r="A28" s="41" t="s">
        <v>26</v>
      </c>
      <c r="B28" s="57" t="s">
        <v>73</v>
      </c>
      <c r="C28" s="58"/>
      <c r="D28" s="58"/>
      <c r="E28" s="58"/>
      <c r="F28" s="58"/>
      <c r="G28" s="58"/>
      <c r="H28" s="58"/>
      <c r="I28" s="59"/>
      <c r="J28" s="43"/>
      <c r="K28" s="43"/>
    </row>
    <row r="29" spans="1:11" ht="16.5" customHeight="1">
      <c r="A29" s="39" t="s">
        <v>74</v>
      </c>
      <c r="B29" s="54" t="s">
        <v>17</v>
      </c>
      <c r="C29" s="55"/>
      <c r="D29" s="55"/>
      <c r="E29" s="55"/>
      <c r="F29" s="55"/>
      <c r="G29" s="55"/>
      <c r="H29" s="55"/>
      <c r="I29" s="56"/>
      <c r="J29" s="44">
        <f>'[1]plače'!C55/('[1]EC 2019'!$J$7+'[1]EC 2019'!$K$7)*'[1]EC 2019'!$J$7</f>
        <v>29814.8914893617</v>
      </c>
      <c r="K29" s="44">
        <f>'[1]plače'!C55/('[1]EC 2019'!$J$7+'[1]EC 2019'!$K$7)*'[1]EC 2019'!$K$7</f>
        <v>70277.95851063829</v>
      </c>
    </row>
    <row r="30" spans="1:11" ht="16.5" customHeight="1">
      <c r="A30" s="39" t="s">
        <v>75</v>
      </c>
      <c r="B30" s="54" t="s">
        <v>18</v>
      </c>
      <c r="C30" s="55"/>
      <c r="D30" s="55"/>
      <c r="E30" s="55"/>
      <c r="F30" s="55"/>
      <c r="G30" s="55"/>
      <c r="H30" s="55"/>
      <c r="I30" s="56"/>
      <c r="J30" s="44">
        <f>'[1]plače'!E55/('[1]EC 2019'!$J$7+'[1]EC 2019'!$K$7)*'[1]EC 2019'!$J$7</f>
        <v>4807.200851063829</v>
      </c>
      <c r="K30" s="44">
        <f>'[1]plače'!E55/('[1]EC 2019'!$J$7+'[1]EC 2019'!$K$7)*'[1]EC 2019'!$K$7</f>
        <v>11331.25914893617</v>
      </c>
    </row>
    <row r="31" spans="1:11" ht="16.5" customHeight="1">
      <c r="A31" s="39" t="s">
        <v>76</v>
      </c>
      <c r="B31" s="54" t="s">
        <v>19</v>
      </c>
      <c r="C31" s="55"/>
      <c r="D31" s="55"/>
      <c r="E31" s="55"/>
      <c r="F31" s="55"/>
      <c r="G31" s="55"/>
      <c r="H31" s="55"/>
      <c r="I31" s="56"/>
      <c r="J31" s="44">
        <f>'[1]ostali str.'!F10/(J7+K7)*J7</f>
        <v>2798.960425531915</v>
      </c>
      <c r="K31" s="44">
        <f>'[1]ostali str.'!F10/('[1]EC 2019'!J7+'[1]EC 2019'!K7)*'[1]EC 2019'!K7</f>
        <v>6597.549574468086</v>
      </c>
    </row>
    <row r="32" spans="1:11" ht="16.5" customHeight="1">
      <c r="A32" s="39" t="s">
        <v>77</v>
      </c>
      <c r="B32" s="54" t="s">
        <v>20</v>
      </c>
      <c r="C32" s="55"/>
      <c r="D32" s="55"/>
      <c r="E32" s="55"/>
      <c r="F32" s="55"/>
      <c r="G32" s="55"/>
      <c r="H32" s="55"/>
      <c r="I32" s="56"/>
      <c r="J32" s="44">
        <f>('[1]plače'!I55+'[1]plače'!K55)/('[1]EC 2019'!$J$7+'[1]EC 2019'!$K$7)*'[1]EC 2019'!$J$7</f>
        <v>2483.76085106383</v>
      </c>
      <c r="K32" s="44">
        <f>('[1]plače'!I55+'[1]plače'!K55)/('[1]EC 2019'!$J$7+'[1]EC 2019'!$K$7)*'[1]EC 2019'!$K$7</f>
        <v>5854.579148936171</v>
      </c>
    </row>
    <row r="33" spans="1:11" ht="16.5" customHeight="1">
      <c r="A33" s="39" t="s">
        <v>78</v>
      </c>
      <c r="B33" s="54" t="s">
        <v>71</v>
      </c>
      <c r="C33" s="55"/>
      <c r="D33" s="55"/>
      <c r="E33" s="55"/>
      <c r="F33" s="55"/>
      <c r="G33" s="55"/>
      <c r="H33" s="55"/>
      <c r="I33" s="56"/>
      <c r="J33" s="44">
        <f>'[1]plače'!G55/('[1]EC 2019'!$J$7+'[1]EC 2019'!$K$7)*'[1]EC 2019'!$J$7</f>
        <v>622.9940425531915</v>
      </c>
      <c r="K33" s="44">
        <f>'[1]plače'!G55/('[1]EC 2019'!$J$7+'[1]EC 2019'!$K$7)*'[1]EC 2019'!$K$7</f>
        <v>1468.4859574468085</v>
      </c>
    </row>
    <row r="34" spans="1:11" ht="16.5" customHeight="1">
      <c r="A34" s="39" t="s">
        <v>79</v>
      </c>
      <c r="B34" s="54" t="s">
        <v>21</v>
      </c>
      <c r="C34" s="55"/>
      <c r="D34" s="55"/>
      <c r="E34" s="55"/>
      <c r="F34" s="55"/>
      <c r="G34" s="55"/>
      <c r="H34" s="55"/>
      <c r="I34" s="56"/>
      <c r="J34" s="44">
        <f>+J29*2%</f>
        <v>596.297829787234</v>
      </c>
      <c r="K34" s="44">
        <f>+K29*2%</f>
        <v>1405.5591702127658</v>
      </c>
    </row>
    <row r="35" spans="1:11" ht="16.5" customHeight="1">
      <c r="A35" s="45" t="s">
        <v>80</v>
      </c>
      <c r="B35" s="60" t="s">
        <v>81</v>
      </c>
      <c r="C35" s="61"/>
      <c r="D35" s="61"/>
      <c r="E35" s="61"/>
      <c r="F35" s="61"/>
      <c r="G35" s="61"/>
      <c r="H35" s="61"/>
      <c r="I35" s="62"/>
      <c r="J35" s="46">
        <f>SUM(J29:J34)</f>
        <v>41124.1054893617</v>
      </c>
      <c r="K35" s="46">
        <f>SUM(K29:K34)</f>
        <v>96935.39151063829</v>
      </c>
    </row>
    <row r="36" spans="1:11" ht="16.5" customHeight="1">
      <c r="A36" s="39"/>
      <c r="B36" s="60"/>
      <c r="C36" s="55"/>
      <c r="D36" s="55"/>
      <c r="E36" s="55"/>
      <c r="F36" s="55"/>
      <c r="G36" s="55"/>
      <c r="H36" s="55"/>
      <c r="I36" s="56"/>
      <c r="J36" s="43"/>
      <c r="K36" s="43"/>
    </row>
    <row r="37" spans="1:11" ht="16.5" customHeight="1">
      <c r="A37" s="41" t="s">
        <v>27</v>
      </c>
      <c r="B37" s="57" t="s">
        <v>28</v>
      </c>
      <c r="C37" s="58"/>
      <c r="D37" s="58"/>
      <c r="E37" s="58"/>
      <c r="F37" s="58"/>
      <c r="G37" s="58"/>
      <c r="H37" s="58"/>
      <c r="I37" s="59"/>
      <c r="J37" s="47">
        <f>'[1]mat. stroški'!D16/('[1]EC 2019'!J7+'[1]EC 2019'!K7)*'[1]EC 2019'!J7</f>
        <v>47412.04255319149</v>
      </c>
      <c r="K37" s="47">
        <f>'[1]mat. stroški'!D16/('[1]EC 2019'!J7+'[1]EC 2019'!K7)*'[1]EC 2019'!K7</f>
        <v>111756.9574468085</v>
      </c>
    </row>
    <row r="38" spans="1:11" ht="16.5" customHeight="1">
      <c r="A38" s="41" t="s">
        <v>29</v>
      </c>
      <c r="B38" s="57" t="s">
        <v>30</v>
      </c>
      <c r="C38" s="58"/>
      <c r="D38" s="58"/>
      <c r="E38" s="58"/>
      <c r="F38" s="58"/>
      <c r="G38" s="58"/>
      <c r="H38" s="58"/>
      <c r="I38" s="59"/>
      <c r="J38" s="47">
        <f>'[1]mat. stroški'!E16</f>
        <v>28476</v>
      </c>
      <c r="K38" s="47">
        <f>'[1]mat. stroški'!F16</f>
        <v>72576</v>
      </c>
    </row>
    <row r="39" spans="1:11" ht="16.5" customHeight="1">
      <c r="A39" s="39"/>
      <c r="B39" s="54"/>
      <c r="C39" s="55"/>
      <c r="D39" s="55"/>
      <c r="E39" s="55"/>
      <c r="F39" s="55"/>
      <c r="G39" s="55"/>
      <c r="H39" s="55"/>
      <c r="I39" s="56"/>
      <c r="J39" s="43"/>
      <c r="K39" s="43"/>
    </row>
    <row r="40" spans="1:11" ht="16.5" customHeight="1">
      <c r="A40" s="41" t="s">
        <v>82</v>
      </c>
      <c r="B40" s="57" t="s">
        <v>31</v>
      </c>
      <c r="C40" s="58"/>
      <c r="D40" s="58"/>
      <c r="E40" s="58"/>
      <c r="F40" s="58"/>
      <c r="G40" s="58"/>
      <c r="H40" s="58"/>
      <c r="I40" s="59"/>
      <c r="J40" s="43"/>
      <c r="K40" s="43"/>
    </row>
    <row r="41" spans="1:11" ht="16.5" customHeight="1">
      <c r="A41" s="39"/>
      <c r="B41" s="54" t="s">
        <v>32</v>
      </c>
      <c r="C41" s="55"/>
      <c r="D41" s="55"/>
      <c r="E41" s="55"/>
      <c r="F41" s="55"/>
      <c r="G41" s="55"/>
      <c r="H41" s="55"/>
      <c r="I41" s="56"/>
      <c r="J41" s="43">
        <f>J17/J7/12</f>
        <v>341.86115674603184</v>
      </c>
      <c r="K41" s="43">
        <f>K17/K7/12</f>
        <v>215.78254764309767</v>
      </c>
    </row>
    <row r="42" spans="1:11" ht="16.5" customHeight="1">
      <c r="A42" s="39"/>
      <c r="B42" s="54"/>
      <c r="C42" s="55"/>
      <c r="D42" s="55"/>
      <c r="E42" s="55"/>
      <c r="F42" s="55"/>
      <c r="G42" s="55"/>
      <c r="H42" s="55"/>
      <c r="I42" s="56"/>
      <c r="J42" s="43"/>
      <c r="K42" s="43"/>
    </row>
    <row r="43" spans="1:11" ht="16.5" customHeight="1">
      <c r="A43" s="39"/>
      <c r="B43" s="54" t="s">
        <v>33</v>
      </c>
      <c r="C43" s="55"/>
      <c r="D43" s="55"/>
      <c r="E43" s="55"/>
      <c r="F43" s="55"/>
      <c r="G43" s="55"/>
      <c r="H43" s="55"/>
      <c r="I43" s="56"/>
      <c r="J43" s="43">
        <f>(J26+J35)/J7/12</f>
        <v>105.67283044579534</v>
      </c>
      <c r="K43" s="43">
        <f>(K26+K35)/K7/12</f>
        <v>89.5351395246794</v>
      </c>
    </row>
    <row r="44" spans="1:11" ht="15.75">
      <c r="A44" s="39"/>
      <c r="B44" s="54"/>
      <c r="C44" s="55"/>
      <c r="D44" s="55"/>
      <c r="E44" s="55"/>
      <c r="F44" s="55"/>
      <c r="G44" s="55"/>
      <c r="H44" s="55"/>
      <c r="I44" s="56"/>
      <c r="J44" s="48"/>
      <c r="K44" s="48"/>
    </row>
    <row r="45" spans="1:11" ht="15.75">
      <c r="A45" s="39"/>
      <c r="B45" s="54" t="s">
        <v>34</v>
      </c>
      <c r="C45" s="55"/>
      <c r="D45" s="55"/>
      <c r="E45" s="55"/>
      <c r="F45" s="55"/>
      <c r="G45" s="55"/>
      <c r="H45" s="55"/>
      <c r="I45" s="56"/>
      <c r="J45" s="43">
        <f>(J37/J7)/12</f>
        <v>47.03575650118203</v>
      </c>
      <c r="K45" s="43">
        <f>(K37/K7)/12</f>
        <v>47.03575650118203</v>
      </c>
    </row>
    <row r="46" spans="1:11" ht="15.75">
      <c r="A46" s="39"/>
      <c r="B46" s="54"/>
      <c r="C46" s="55"/>
      <c r="D46" s="55"/>
      <c r="E46" s="55"/>
      <c r="F46" s="55"/>
      <c r="G46" s="55"/>
      <c r="H46" s="55"/>
      <c r="I46" s="56"/>
      <c r="J46" s="48"/>
      <c r="K46" s="48"/>
    </row>
    <row r="47" spans="1:11" ht="15.75">
      <c r="A47" s="39"/>
      <c r="B47" s="54" t="s">
        <v>35</v>
      </c>
      <c r="C47" s="55"/>
      <c r="D47" s="55"/>
      <c r="E47" s="55"/>
      <c r="F47" s="55"/>
      <c r="G47" s="55"/>
      <c r="H47" s="55"/>
      <c r="I47" s="56"/>
      <c r="J47" s="43">
        <f>(J38/J7)/12</f>
        <v>28.25</v>
      </c>
      <c r="K47" s="43">
        <f>(K38/K7)/12</f>
        <v>30.545454545454547</v>
      </c>
    </row>
    <row r="48" spans="1:11" ht="15.75">
      <c r="A48" s="39"/>
      <c r="B48" s="54"/>
      <c r="C48" s="55"/>
      <c r="D48" s="55"/>
      <c r="E48" s="55"/>
      <c r="F48" s="55"/>
      <c r="G48" s="55"/>
      <c r="H48" s="55"/>
      <c r="I48" s="56"/>
      <c r="J48" s="48"/>
      <c r="K48" s="48"/>
    </row>
    <row r="49" spans="1:11" ht="15">
      <c r="A49" s="37"/>
      <c r="B49" s="51" t="s">
        <v>83</v>
      </c>
      <c r="C49" s="52"/>
      <c r="D49" s="52"/>
      <c r="E49" s="52"/>
      <c r="F49" s="52"/>
      <c r="G49" s="52"/>
      <c r="H49" s="52"/>
      <c r="I49" s="53"/>
      <c r="J49" s="38">
        <f>SUM(J41:J48)</f>
        <v>522.8197436930093</v>
      </c>
      <c r="K49" s="38">
        <f>SUM(K41:K48)</f>
        <v>382.8988982144137</v>
      </c>
    </row>
    <row r="50" spans="1:9" ht="12.75">
      <c r="A50" s="49"/>
      <c r="B50" s="49"/>
      <c r="C50" s="49"/>
      <c r="D50" s="49"/>
      <c r="E50" s="49"/>
      <c r="F50" s="49"/>
      <c r="G50" s="49"/>
      <c r="H50" s="49"/>
      <c r="I50" s="49"/>
    </row>
    <row r="51" spans="1:9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12.75">
      <c r="A52" s="49"/>
      <c r="D52" s="50"/>
      <c r="E52" s="49"/>
      <c r="F52" s="49"/>
      <c r="G52" s="49"/>
      <c r="H52" s="49"/>
      <c r="I52" s="49"/>
    </row>
  </sheetData>
  <sheetProtection/>
  <mergeCells count="46">
    <mergeCell ref="B47:I47"/>
    <mergeCell ref="B48:I48"/>
    <mergeCell ref="B49:I49"/>
    <mergeCell ref="B41:I41"/>
    <mergeCell ref="B42:I42"/>
    <mergeCell ref="B43:I43"/>
    <mergeCell ref="B44:I44"/>
    <mergeCell ref="B45:I45"/>
    <mergeCell ref="B46:I46"/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B36:I36"/>
    <mergeCell ref="B28:I28"/>
    <mergeCell ref="B29:I29"/>
    <mergeCell ref="B30:I30"/>
    <mergeCell ref="B22:I22"/>
    <mergeCell ref="B23:I23"/>
    <mergeCell ref="B24:I24"/>
    <mergeCell ref="B25:I25"/>
    <mergeCell ref="B26:I26"/>
    <mergeCell ref="B27:I27"/>
    <mergeCell ref="B16:I16"/>
    <mergeCell ref="B17:I17"/>
    <mergeCell ref="B18:I18"/>
    <mergeCell ref="B19:I19"/>
    <mergeCell ref="B20:I20"/>
    <mergeCell ref="B21:I21"/>
    <mergeCell ref="B10:I10"/>
    <mergeCell ref="B11:I11"/>
    <mergeCell ref="B12:I12"/>
    <mergeCell ref="B13:I13"/>
    <mergeCell ref="B14:I14"/>
    <mergeCell ref="B15:I15"/>
    <mergeCell ref="B4:I4"/>
    <mergeCell ref="B5:I5"/>
    <mergeCell ref="B6:I6"/>
    <mergeCell ref="B7:I7"/>
    <mergeCell ref="B8:I8"/>
    <mergeCell ref="B9:I9"/>
  </mergeCells>
  <printOptions/>
  <pageMargins left="0.25" right="0.25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9.875" style="4" customWidth="1"/>
    <col min="2" max="2" width="16.625" style="4" customWidth="1"/>
    <col min="3" max="3" width="11.125" style="4" customWidth="1"/>
    <col min="4" max="4" width="16.875" style="4" customWidth="1"/>
    <col min="5" max="5" width="13.625" style="4" customWidth="1"/>
    <col min="6" max="6" width="15.125" style="4" customWidth="1"/>
    <col min="7" max="16384" width="9.125" style="4" customWidth="1"/>
  </cols>
  <sheetData>
    <row r="1" spans="1:5" ht="15">
      <c r="A1" s="3" t="s">
        <v>36</v>
      </c>
      <c r="B1" s="3"/>
      <c r="C1" s="3"/>
      <c r="D1" s="3"/>
      <c r="E1" s="3"/>
    </row>
    <row r="3" spans="1:3" ht="15">
      <c r="A3" s="3" t="s">
        <v>84</v>
      </c>
      <c r="B3" s="3"/>
      <c r="C3" s="3"/>
    </row>
    <row r="4" ht="15.75" thickBot="1"/>
    <row r="5" spans="1:6" ht="15.75" thickBot="1">
      <c r="A5" s="28" t="s">
        <v>37</v>
      </c>
      <c r="B5" s="29"/>
      <c r="C5" s="29"/>
      <c r="D5" s="29"/>
      <c r="E5" s="30"/>
      <c r="F5" s="31"/>
    </row>
    <row r="7" spans="1:6" ht="15">
      <c r="A7" s="63">
        <v>529.88</v>
      </c>
      <c r="B7" s="64"/>
      <c r="C7" s="65"/>
      <c r="D7" s="5" t="s">
        <v>38</v>
      </c>
      <c r="E7" s="66" t="s">
        <v>38</v>
      </c>
      <c r="F7" s="67"/>
    </row>
    <row r="8" spans="1:6" ht="15" customHeight="1">
      <c r="A8" s="68" t="s">
        <v>39</v>
      </c>
      <c r="B8" s="71" t="s">
        <v>40</v>
      </c>
      <c r="C8" s="71" t="s">
        <v>41</v>
      </c>
      <c r="D8" s="73" t="s">
        <v>42</v>
      </c>
      <c r="E8" s="76" t="s">
        <v>43</v>
      </c>
      <c r="F8" s="77"/>
    </row>
    <row r="9" spans="1:6" ht="12.75" customHeight="1">
      <c r="A9" s="69"/>
      <c r="B9" s="71"/>
      <c r="C9" s="72"/>
      <c r="D9" s="74"/>
      <c r="E9" s="78"/>
      <c r="F9" s="79"/>
    </row>
    <row r="10" spans="1:6" ht="15">
      <c r="A10" s="69"/>
      <c r="B10" s="71"/>
      <c r="C10" s="72"/>
      <c r="D10" s="74"/>
      <c r="E10" s="78"/>
      <c r="F10" s="79"/>
    </row>
    <row r="11" spans="1:6" ht="15">
      <c r="A11" s="69"/>
      <c r="B11" s="71"/>
      <c r="C11" s="72"/>
      <c r="D11" s="74"/>
      <c r="E11" s="78"/>
      <c r="F11" s="79"/>
    </row>
    <row r="12" spans="1:6" ht="15">
      <c r="A12" s="70"/>
      <c r="B12" s="71"/>
      <c r="C12" s="72"/>
      <c r="D12" s="75"/>
      <c r="E12" s="80"/>
      <c r="F12" s="81"/>
    </row>
    <row r="13" spans="1:6" ht="15">
      <c r="A13" s="6"/>
      <c r="B13" s="6"/>
      <c r="C13" s="8" t="s">
        <v>44</v>
      </c>
      <c r="D13" s="9" t="s">
        <v>45</v>
      </c>
      <c r="E13" s="7" t="s">
        <v>46</v>
      </c>
      <c r="F13" s="5" t="s">
        <v>45</v>
      </c>
    </row>
    <row r="14" spans="1:8" ht="15">
      <c r="A14" s="10" t="s">
        <v>47</v>
      </c>
      <c r="B14" s="11" t="s">
        <v>48</v>
      </c>
      <c r="C14" s="12">
        <v>0</v>
      </c>
      <c r="D14" s="13">
        <f aca="true" t="shared" si="0" ref="D14:D21">C14*$A$7</f>
        <v>0</v>
      </c>
      <c r="E14" s="14">
        <v>0.2</v>
      </c>
      <c r="F14" s="34">
        <f>D14-(D14*E14)</f>
        <v>0</v>
      </c>
      <c r="H14" s="15"/>
    </row>
    <row r="15" spans="1:6" ht="15">
      <c r="A15" s="16" t="s">
        <v>49</v>
      </c>
      <c r="B15" s="7" t="s">
        <v>50</v>
      </c>
      <c r="C15" s="12">
        <v>0.1</v>
      </c>
      <c r="D15" s="13">
        <f>C15*$A$7</f>
        <v>52.988</v>
      </c>
      <c r="E15" s="14">
        <v>0.2</v>
      </c>
      <c r="F15" s="34">
        <f aca="true" t="shared" si="1" ref="F15:F22">D15-(D15*E15)</f>
        <v>42.3904</v>
      </c>
    </row>
    <row r="16" spans="1:6" ht="15">
      <c r="A16" s="16" t="s">
        <v>51</v>
      </c>
      <c r="B16" s="7" t="s">
        <v>52</v>
      </c>
      <c r="C16" s="12">
        <v>0.2</v>
      </c>
      <c r="D16" s="13">
        <f t="shared" si="0"/>
        <v>105.976</v>
      </c>
      <c r="E16" s="14">
        <v>0.2</v>
      </c>
      <c r="F16" s="34">
        <f t="shared" si="1"/>
        <v>84.7808</v>
      </c>
    </row>
    <row r="17" spans="1:6" ht="15">
      <c r="A17" s="16" t="s">
        <v>53</v>
      </c>
      <c r="B17" s="7" t="s">
        <v>54</v>
      </c>
      <c r="C17" s="12">
        <v>0.3</v>
      </c>
      <c r="D17" s="13">
        <f t="shared" si="0"/>
        <v>158.964</v>
      </c>
      <c r="E17" s="14">
        <v>0.2</v>
      </c>
      <c r="F17" s="34">
        <f t="shared" si="1"/>
        <v>127.1712</v>
      </c>
    </row>
    <row r="18" spans="1:6" ht="15">
      <c r="A18" s="16" t="s">
        <v>55</v>
      </c>
      <c r="B18" s="7" t="s">
        <v>56</v>
      </c>
      <c r="C18" s="12">
        <v>0.35</v>
      </c>
      <c r="D18" s="13">
        <f>C18*$A$7</f>
        <v>185.458</v>
      </c>
      <c r="E18" s="14">
        <v>0.2</v>
      </c>
      <c r="F18" s="34">
        <f t="shared" si="1"/>
        <v>148.3664</v>
      </c>
    </row>
    <row r="19" spans="1:6" ht="15">
      <c r="A19" s="16" t="s">
        <v>57</v>
      </c>
      <c r="B19" s="7" t="s">
        <v>58</v>
      </c>
      <c r="C19" s="12">
        <v>0.43</v>
      </c>
      <c r="D19" s="13">
        <f t="shared" si="0"/>
        <v>227.8484</v>
      </c>
      <c r="E19" s="14">
        <v>0.15</v>
      </c>
      <c r="F19" s="34">
        <f t="shared" si="1"/>
        <v>193.67114</v>
      </c>
    </row>
    <row r="20" spans="1:6" ht="15">
      <c r="A20" s="16" t="s">
        <v>59</v>
      </c>
      <c r="B20" s="7" t="s">
        <v>60</v>
      </c>
      <c r="C20" s="12">
        <v>0.53</v>
      </c>
      <c r="D20" s="13">
        <f t="shared" si="0"/>
        <v>280.8364</v>
      </c>
      <c r="E20" s="14">
        <v>0.15</v>
      </c>
      <c r="F20" s="34">
        <f t="shared" si="1"/>
        <v>238.71094000000002</v>
      </c>
    </row>
    <row r="21" spans="1:6" ht="15">
      <c r="A21" s="17" t="s">
        <v>61</v>
      </c>
      <c r="B21" s="18" t="s">
        <v>62</v>
      </c>
      <c r="C21" s="19">
        <v>0.66</v>
      </c>
      <c r="D21" s="13">
        <f t="shared" si="0"/>
        <v>349.7208</v>
      </c>
      <c r="E21" s="14">
        <v>0.15</v>
      </c>
      <c r="F21" s="34">
        <f t="shared" si="1"/>
        <v>297.26268</v>
      </c>
    </row>
    <row r="22" spans="1:6" ht="15">
      <c r="A22" s="20" t="s">
        <v>63</v>
      </c>
      <c r="B22" s="7" t="s">
        <v>64</v>
      </c>
      <c r="C22" s="12">
        <v>0.77</v>
      </c>
      <c r="D22" s="21">
        <f>A7*C22</f>
        <v>408.0076</v>
      </c>
      <c r="E22" s="14">
        <v>0.15</v>
      </c>
      <c r="F22" s="34">
        <f t="shared" si="1"/>
        <v>346.80646</v>
      </c>
    </row>
    <row r="23" ht="15.75" thickBot="1"/>
    <row r="24" spans="1:6" ht="15.75" thickBot="1">
      <c r="A24" s="28" t="s">
        <v>65</v>
      </c>
      <c r="B24" s="29"/>
      <c r="C24" s="29"/>
      <c r="D24" s="29"/>
      <c r="E24" s="30"/>
      <c r="F24" s="32"/>
    </row>
    <row r="25" ht="15">
      <c r="D25" s="33"/>
    </row>
    <row r="26" spans="1:6" ht="15">
      <c r="A26" s="63">
        <v>383.17</v>
      </c>
      <c r="B26" s="64"/>
      <c r="C26" s="65"/>
      <c r="D26" s="5" t="s">
        <v>38</v>
      </c>
      <c r="E26" s="66" t="s">
        <v>38</v>
      </c>
      <c r="F26" s="67"/>
    </row>
    <row r="27" spans="1:6" ht="12.75" customHeight="1">
      <c r="A27" s="68" t="s">
        <v>39</v>
      </c>
      <c r="B27" s="71" t="s">
        <v>40</v>
      </c>
      <c r="C27" s="71" t="s">
        <v>41</v>
      </c>
      <c r="D27" s="73" t="s">
        <v>42</v>
      </c>
      <c r="E27" s="76" t="s">
        <v>43</v>
      </c>
      <c r="F27" s="77"/>
    </row>
    <row r="28" spans="1:6" ht="12.75" customHeight="1">
      <c r="A28" s="69"/>
      <c r="B28" s="71"/>
      <c r="C28" s="72"/>
      <c r="D28" s="74"/>
      <c r="E28" s="78"/>
      <c r="F28" s="79"/>
    </row>
    <row r="29" spans="1:6" ht="15">
      <c r="A29" s="69"/>
      <c r="B29" s="71"/>
      <c r="C29" s="72"/>
      <c r="D29" s="74"/>
      <c r="E29" s="78"/>
      <c r="F29" s="79"/>
    </row>
    <row r="30" spans="1:6" ht="15">
      <c r="A30" s="69"/>
      <c r="B30" s="71"/>
      <c r="C30" s="72"/>
      <c r="D30" s="74"/>
      <c r="E30" s="78"/>
      <c r="F30" s="79"/>
    </row>
    <row r="31" spans="1:6" ht="18" customHeight="1">
      <c r="A31" s="70"/>
      <c r="B31" s="71"/>
      <c r="C31" s="72"/>
      <c r="D31" s="75"/>
      <c r="E31" s="80"/>
      <c r="F31" s="81"/>
    </row>
    <row r="32" spans="1:6" ht="15">
      <c r="A32" s="22"/>
      <c r="B32" s="27"/>
      <c r="C32" s="27" t="s">
        <v>44</v>
      </c>
      <c r="D32" s="9" t="s">
        <v>45</v>
      </c>
      <c r="E32" s="7" t="s">
        <v>46</v>
      </c>
      <c r="F32" s="5" t="s">
        <v>45</v>
      </c>
    </row>
    <row r="33" spans="1:6" ht="15">
      <c r="A33" s="16" t="s">
        <v>47</v>
      </c>
      <c r="B33" s="11" t="s">
        <v>48</v>
      </c>
      <c r="C33" s="12">
        <v>0</v>
      </c>
      <c r="D33" s="13">
        <f aca="true" t="shared" si="2" ref="D33:D40">C33*$A$26</f>
        <v>0</v>
      </c>
      <c r="E33" s="14">
        <v>0.1</v>
      </c>
      <c r="F33" s="34">
        <f>D33-(D33*E33)</f>
        <v>0</v>
      </c>
    </row>
    <row r="34" spans="1:6" ht="15">
      <c r="A34" s="16" t="s">
        <v>49</v>
      </c>
      <c r="B34" s="7" t="s">
        <v>50</v>
      </c>
      <c r="C34" s="12">
        <v>0.1</v>
      </c>
      <c r="D34" s="13">
        <f t="shared" si="2"/>
        <v>38.317</v>
      </c>
      <c r="E34" s="14">
        <v>0.1</v>
      </c>
      <c r="F34" s="34">
        <f aca="true" t="shared" si="3" ref="F34:F39">D34-(D34*E34)</f>
        <v>34.4853</v>
      </c>
    </row>
    <row r="35" spans="1:6" ht="15">
      <c r="A35" s="16" t="s">
        <v>51</v>
      </c>
      <c r="B35" s="7" t="s">
        <v>52</v>
      </c>
      <c r="C35" s="12">
        <v>0.2</v>
      </c>
      <c r="D35" s="13">
        <f t="shared" si="2"/>
        <v>76.634</v>
      </c>
      <c r="E35" s="14">
        <v>0.1</v>
      </c>
      <c r="F35" s="34">
        <f t="shared" si="3"/>
        <v>68.9706</v>
      </c>
    </row>
    <row r="36" spans="1:6" ht="15">
      <c r="A36" s="16" t="s">
        <v>53</v>
      </c>
      <c r="B36" s="7" t="s">
        <v>54</v>
      </c>
      <c r="C36" s="12">
        <v>0.3</v>
      </c>
      <c r="D36" s="13">
        <f t="shared" si="2"/>
        <v>114.95100000000001</v>
      </c>
      <c r="E36" s="14">
        <v>0.1</v>
      </c>
      <c r="F36" s="34">
        <f t="shared" si="3"/>
        <v>103.45590000000001</v>
      </c>
    </row>
    <row r="37" spans="1:6" ht="15">
      <c r="A37" s="16" t="s">
        <v>55</v>
      </c>
      <c r="B37" s="7" t="s">
        <v>56</v>
      </c>
      <c r="C37" s="12">
        <v>0.35</v>
      </c>
      <c r="D37" s="13">
        <f t="shared" si="2"/>
        <v>134.1095</v>
      </c>
      <c r="E37" s="14">
        <v>0.1</v>
      </c>
      <c r="F37" s="34">
        <f t="shared" si="3"/>
        <v>120.69855</v>
      </c>
    </row>
    <row r="38" spans="1:6" ht="15">
      <c r="A38" s="16" t="s">
        <v>57</v>
      </c>
      <c r="B38" s="7" t="s">
        <v>58</v>
      </c>
      <c r="C38" s="12">
        <v>0.43</v>
      </c>
      <c r="D38" s="13">
        <f t="shared" si="2"/>
        <v>164.7631</v>
      </c>
      <c r="E38" s="14">
        <v>0.03</v>
      </c>
      <c r="F38" s="34">
        <f t="shared" si="3"/>
        <v>159.820207</v>
      </c>
    </row>
    <row r="39" spans="1:6" ht="15">
      <c r="A39" s="16" t="s">
        <v>59</v>
      </c>
      <c r="B39" s="7" t="s">
        <v>60</v>
      </c>
      <c r="C39" s="12">
        <v>0.53</v>
      </c>
      <c r="D39" s="13">
        <f t="shared" si="2"/>
        <v>203.08010000000002</v>
      </c>
      <c r="E39" s="14">
        <v>0.03</v>
      </c>
      <c r="F39" s="34">
        <f t="shared" si="3"/>
        <v>196.98769700000003</v>
      </c>
    </row>
    <row r="40" spans="1:6" ht="15">
      <c r="A40" s="16" t="s">
        <v>61</v>
      </c>
      <c r="B40" s="18" t="s">
        <v>62</v>
      </c>
      <c r="C40" s="19">
        <v>0.66</v>
      </c>
      <c r="D40" s="13">
        <f t="shared" si="2"/>
        <v>252.89220000000003</v>
      </c>
      <c r="E40" s="14">
        <v>0.03</v>
      </c>
      <c r="F40" s="34">
        <f>D40-(D40*E40)</f>
        <v>245.30543400000002</v>
      </c>
    </row>
    <row r="41" spans="1:6" ht="15">
      <c r="A41" s="20" t="s">
        <v>63</v>
      </c>
      <c r="B41" s="7" t="s">
        <v>64</v>
      </c>
      <c r="C41" s="12">
        <v>0.77</v>
      </c>
      <c r="D41" s="23">
        <f>A26*C41</f>
        <v>295.0409</v>
      </c>
      <c r="E41" s="14">
        <v>0.03</v>
      </c>
      <c r="F41" s="34">
        <f>D41-(D41*E41)</f>
        <v>286.189673</v>
      </c>
    </row>
    <row r="43" spans="1:2" ht="15">
      <c r="A43" s="24"/>
      <c r="B43" s="25"/>
    </row>
    <row r="44" spans="1:2" ht="15">
      <c r="A44" s="26"/>
      <c r="B44" s="26"/>
    </row>
    <row r="45" spans="1:2" ht="15">
      <c r="A45" s="26"/>
      <c r="B45" s="26"/>
    </row>
  </sheetData>
  <sheetProtection/>
  <mergeCells count="14">
    <mergeCell ref="A26:C26"/>
    <mergeCell ref="E26:F26"/>
    <mergeCell ref="A27:A31"/>
    <mergeCell ref="B27:B31"/>
    <mergeCell ref="C27:C31"/>
    <mergeCell ref="D27:D31"/>
    <mergeCell ref="E27:F31"/>
    <mergeCell ref="A7:C7"/>
    <mergeCell ref="E7:F7"/>
    <mergeCell ref="A8:A12"/>
    <mergeCell ref="B8:B12"/>
    <mergeCell ref="C8:C12"/>
    <mergeCell ref="D8:D12"/>
    <mergeCell ref="E8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Katja Arnšek</cp:lastModifiedBy>
  <cp:lastPrinted>2019-04-25T12:56:16Z</cp:lastPrinted>
  <dcterms:created xsi:type="dcterms:W3CDTF">2000-10-03T07:08:36Z</dcterms:created>
  <dcterms:modified xsi:type="dcterms:W3CDTF">2019-04-25T12:56:20Z</dcterms:modified>
  <cp:category/>
  <cp:version/>
  <cp:contentType/>
  <cp:contentStatus/>
</cp:coreProperties>
</file>