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JE OBČINSKEGA SVETA________________\SEJE OBČINSKEGA SVETA 2018-2022\6. REDNA SEJA 9. 5. 2019\"/>
    </mc:Choice>
  </mc:AlternateContent>
  <xr:revisionPtr revIDLastSave="0" documentId="13_ncr:1_{B9C55757-9333-4C47-AD51-557442E2A84C}" xr6:coauthVersionLast="43" xr6:coauthVersionMax="43" xr10:uidLastSave="{00000000-0000-0000-0000-000000000000}"/>
  <bookViews>
    <workbookView xWindow="0" yWindow="345" windowWidth="21600" windowHeight="11385" xr2:uid="{A2ECA942-3E23-4625-A2E6-3B451FA7FBA9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M35" i="1" l="1"/>
  <c r="L35" i="1"/>
  <c r="M26" i="1"/>
  <c r="M43" i="1" s="1"/>
  <c r="L26" i="1"/>
  <c r="L43" i="1" s="1"/>
  <c r="M17" i="1"/>
  <c r="M41" i="1" s="1"/>
  <c r="L17" i="1"/>
  <c r="L41" i="1"/>
  <c r="M47" i="1"/>
  <c r="L47" i="1"/>
  <c r="M45" i="1"/>
  <c r="L45" i="1"/>
  <c r="M49" i="1" l="1"/>
  <c r="L49" i="1"/>
  <c r="N7" i="1"/>
  <c r="K29" i="1"/>
  <c r="O29" i="1" s="1"/>
  <c r="K38" i="1"/>
  <c r="J38" i="1"/>
  <c r="N38" i="1" s="1"/>
  <c r="K37" i="1"/>
  <c r="J37" i="1"/>
  <c r="N37" i="1" s="1"/>
  <c r="K33" i="1"/>
  <c r="O33" i="1" s="1"/>
  <c r="J33" i="1"/>
  <c r="N33" i="1" s="1"/>
  <c r="K32" i="1"/>
  <c r="O32" i="1" s="1"/>
  <c r="J32" i="1"/>
  <c r="N32" i="1" s="1"/>
  <c r="K31" i="1"/>
  <c r="O31" i="1" s="1"/>
  <c r="J31" i="1"/>
  <c r="N31" i="1" s="1"/>
  <c r="K30" i="1"/>
  <c r="O30" i="1" s="1"/>
  <c r="J30" i="1"/>
  <c r="N30" i="1" s="1"/>
  <c r="J29" i="1"/>
  <c r="N29" i="1" s="1"/>
  <c r="K24" i="1"/>
  <c r="O24" i="1" s="1"/>
  <c r="J24" i="1"/>
  <c r="N24" i="1" s="1"/>
  <c r="K23" i="1"/>
  <c r="O23" i="1" s="1"/>
  <c r="J23" i="1"/>
  <c r="N23" i="1" s="1"/>
  <c r="K22" i="1"/>
  <c r="O22" i="1" s="1"/>
  <c r="J22" i="1"/>
  <c r="N22" i="1" s="1"/>
  <c r="K21" i="1"/>
  <c r="O21" i="1" s="1"/>
  <c r="J21" i="1"/>
  <c r="N21" i="1" s="1"/>
  <c r="K20" i="1"/>
  <c r="O20" i="1" s="1"/>
  <c r="J20" i="1"/>
  <c r="N20" i="1" s="1"/>
  <c r="K15" i="1"/>
  <c r="O15" i="1" s="1"/>
  <c r="J15" i="1"/>
  <c r="N15" i="1" s="1"/>
  <c r="K14" i="1"/>
  <c r="O14" i="1" s="1"/>
  <c r="J14" i="1"/>
  <c r="N14" i="1" s="1"/>
  <c r="K13" i="1"/>
  <c r="O13" i="1" s="1"/>
  <c r="J13" i="1"/>
  <c r="N13" i="1" s="1"/>
  <c r="K12" i="1"/>
  <c r="O12" i="1" s="1"/>
  <c r="J12" i="1"/>
  <c r="N12" i="1" s="1"/>
  <c r="K11" i="1"/>
  <c r="O11" i="1" s="1"/>
  <c r="J11" i="1"/>
  <c r="N11" i="1" s="1"/>
  <c r="K47" i="1" l="1"/>
  <c r="O38" i="1"/>
  <c r="O47" i="1" s="1"/>
  <c r="K45" i="1"/>
  <c r="O37" i="1"/>
  <c r="N47" i="1"/>
  <c r="J47" i="1"/>
  <c r="N45" i="1"/>
  <c r="J45" i="1"/>
  <c r="K16" i="1"/>
  <c r="O16" i="1" s="1"/>
  <c r="J34" i="1"/>
  <c r="N34" i="1" s="1"/>
  <c r="J25" i="1"/>
  <c r="N25" i="1" s="1"/>
  <c r="O45" i="1"/>
  <c r="K34" i="1"/>
  <c r="O34" i="1" s="1"/>
  <c r="J16" i="1"/>
  <c r="N16" i="1" s="1"/>
  <c r="K25" i="1"/>
  <c r="O25" i="1" s="1"/>
  <c r="J26" i="1" l="1"/>
  <c r="N26" i="1" s="1"/>
  <c r="J35" i="1"/>
  <c r="N35" i="1" s="1"/>
  <c r="K17" i="1"/>
  <c r="O17" i="1" s="1"/>
  <c r="J17" i="1"/>
  <c r="N17" i="1" s="1"/>
  <c r="K26" i="1"/>
  <c r="O26" i="1" s="1"/>
  <c r="K35" i="1"/>
  <c r="O35" i="1" s="1"/>
  <c r="K43" i="1" l="1"/>
  <c r="N41" i="1"/>
  <c r="J41" i="1"/>
  <c r="O41" i="1"/>
  <c r="K41" i="1"/>
  <c r="K49" i="1" s="1"/>
  <c r="J43" i="1"/>
  <c r="N43" i="1"/>
  <c r="O43" i="1"/>
  <c r="J49" i="1" l="1"/>
  <c r="N49" i="1"/>
  <c r="O49" i="1"/>
</calcChain>
</file>

<file path=xl/sharedStrings.xml><?xml version="1.0" encoding="utf-8"?>
<sst xmlns="http://schemas.openxmlformats.org/spreadsheetml/2006/main" count="77" uniqueCount="58">
  <si>
    <t>1. star. obdob.</t>
  </si>
  <si>
    <t>2. star. obdob.</t>
  </si>
  <si>
    <t>A.</t>
  </si>
  <si>
    <t>Štev. otrok vpisanih v programe vrtcev (upoštevan najvišji normativ)</t>
  </si>
  <si>
    <t>V izračun je zajeto obdobje od januarja 2019 do decembra 2019</t>
  </si>
  <si>
    <t>B.</t>
  </si>
  <si>
    <t>Vzgojiteljice in pom. vzgojiteljic</t>
  </si>
  <si>
    <t>1.</t>
  </si>
  <si>
    <t>bruto plače</t>
  </si>
  <si>
    <t>2.</t>
  </si>
  <si>
    <t>prispevki in davki na bruto plače</t>
  </si>
  <si>
    <t>3.</t>
  </si>
  <si>
    <t>regres, jub. nagrade, solidarnostne pomoči</t>
  </si>
  <si>
    <t>4.</t>
  </si>
  <si>
    <t>prehrana in prevoz</t>
  </si>
  <si>
    <t>5.</t>
  </si>
  <si>
    <t>dodatno pok. zavarovanje</t>
  </si>
  <si>
    <t>6.</t>
  </si>
  <si>
    <t>korekcija plač za 2%</t>
  </si>
  <si>
    <t>7.</t>
  </si>
  <si>
    <t>Skupaj 1+2+3+4+5+6</t>
  </si>
  <si>
    <t>C.</t>
  </si>
  <si>
    <t>Tehnični kader</t>
  </si>
  <si>
    <t>8.</t>
  </si>
  <si>
    <t>9.</t>
  </si>
  <si>
    <t xml:space="preserve">10. </t>
  </si>
  <si>
    <t>11.</t>
  </si>
  <si>
    <t>12.</t>
  </si>
  <si>
    <t>13.</t>
  </si>
  <si>
    <t>14.</t>
  </si>
  <si>
    <t>Skupaj 8+9+10+11+12+13</t>
  </si>
  <si>
    <t>D.</t>
  </si>
  <si>
    <t>15.</t>
  </si>
  <si>
    <t>16.</t>
  </si>
  <si>
    <t>17.</t>
  </si>
  <si>
    <t>18.</t>
  </si>
  <si>
    <t>19.</t>
  </si>
  <si>
    <t>20.</t>
  </si>
  <si>
    <t>21.</t>
  </si>
  <si>
    <t>Skupaj 15+16+17+18+19+20</t>
  </si>
  <si>
    <t>E.</t>
  </si>
  <si>
    <t>Materialni stroški</t>
  </si>
  <si>
    <t>F.</t>
  </si>
  <si>
    <t>Prehrana otrok</t>
  </si>
  <si>
    <t xml:space="preserve">G. </t>
  </si>
  <si>
    <t>Izračun cene</t>
  </si>
  <si>
    <t>skupaj plače vzg. in pom.: število otrok (najvišji normativ) : 12 mesecev</t>
  </si>
  <si>
    <t>plače tehnični kader: skupno število otrok :12 mesecev</t>
  </si>
  <si>
    <t>materialni stroški: število otrok :12 mesecev</t>
  </si>
  <si>
    <t>prehrana: število otrok : 12 mesecev</t>
  </si>
  <si>
    <t>Ekonomska cena za otroka na mesec</t>
  </si>
  <si>
    <t>(v EUR)</t>
  </si>
  <si>
    <t>ADMINISTRATIVNO TEHNIČNI KADER</t>
  </si>
  <si>
    <t>HOČE</t>
  </si>
  <si>
    <t>SLIVNICA</t>
  </si>
  <si>
    <t>skupni izračun</t>
  </si>
  <si>
    <t>SKUPNA CENA</t>
  </si>
  <si>
    <t>Sedaj veljavna EC programov v vrtcih (od 1.09.2018)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</si>
</sst>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3" fillId="2" borderId="1" xfId="0" applyNumberFormat="1" applyFont="1" applyFill="1" applyBorder="1"/>
    <xf numFmtId="0" fontId="0" fillId="0" borderId="1" xfId="0" applyBorder="1"/>
    <xf numFmtId="0" fontId="1" fillId="3" borderId="1" xfId="0" applyFont="1" applyFill="1" applyBorder="1"/>
    <xf numFmtId="3" fontId="5" fillId="4" borderId="1" xfId="0" applyNumberFormat="1" applyFont="1" applyFill="1" applyBorder="1" applyAlignment="1">
      <alignment horizontal="right"/>
    </xf>
    <xf numFmtId="4" fontId="5" fillId="0" borderId="1" xfId="0" applyNumberFormat="1" applyFont="1" applyBorder="1"/>
    <xf numFmtId="0" fontId="1" fillId="0" borderId="1" xfId="0" applyFont="1" applyBorder="1"/>
    <xf numFmtId="4" fontId="4" fillId="4" borderId="1" xfId="0" applyNumberFormat="1" applyFont="1" applyFill="1" applyBorder="1"/>
    <xf numFmtId="4" fontId="5" fillId="3" borderId="1" xfId="0" applyNumberFormat="1" applyFont="1" applyFill="1" applyBorder="1"/>
    <xf numFmtId="0" fontId="5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0" fillId="2" borderId="1" xfId="0" applyFill="1" applyBorder="1"/>
    <xf numFmtId="4" fontId="5" fillId="5" borderId="1" xfId="0" applyNumberFormat="1" applyFont="1" applyFill="1" applyBorder="1"/>
    <xf numFmtId="0" fontId="5" fillId="0" borderId="1" xfId="0" applyFont="1" applyBorder="1"/>
    <xf numFmtId="0" fontId="0" fillId="0" borderId="0" xfId="0" applyFont="1"/>
    <xf numFmtId="4" fontId="0" fillId="0" borderId="0" xfId="0" applyNumberFormat="1"/>
    <xf numFmtId="0" fontId="1" fillId="0" borderId="0" xfId="0" applyFont="1"/>
    <xf numFmtId="0" fontId="0" fillId="6" borderId="0" xfId="0" applyFill="1"/>
    <xf numFmtId="3" fontId="0" fillId="6" borderId="1" xfId="0" applyNumberFormat="1" applyFill="1" applyBorder="1"/>
    <xf numFmtId="0" fontId="0" fillId="6" borderId="1" xfId="0" applyFill="1" applyBorder="1"/>
    <xf numFmtId="4" fontId="0" fillId="6" borderId="1" xfId="0" applyNumberFormat="1" applyFill="1" applyBorder="1"/>
    <xf numFmtId="44" fontId="0" fillId="6" borderId="1" xfId="0" applyNumberFormat="1" applyFill="1" applyBorder="1"/>
    <xf numFmtId="44" fontId="1" fillId="7" borderId="1" xfId="0" applyNumberFormat="1" applyFont="1" applyFill="1" applyBorder="1"/>
    <xf numFmtId="0" fontId="4" fillId="6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4" fontId="9" fillId="6" borderId="1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RU&#381;BENE%20DEJAVNOSTI\&#352;OLSTVO%20in%20VRTCI\Izra&#269;un%20ekonomske%20cene%20,%20pora&#269;uni,%20sistemizacija,%20organizacija%20dela\EKONOMSKA%20CENA\Ekonomska%20cena%202018-19\vrtec%20ho&#269;e%20-%20drugi%20izra&#269;un\EC%20IZRA&#268;UN%20IN%20TABE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 2019"/>
      <sheetName val="plače"/>
      <sheetName val="mat. stroški"/>
      <sheetName val="ostali str."/>
      <sheetName val="spec.mat.str."/>
      <sheetName val="načrtovani str."/>
    </sheetNames>
    <sheetDataSet>
      <sheetData sheetId="0">
        <row r="7">
          <cell r="J7">
            <v>84</v>
          </cell>
          <cell r="K7">
            <v>198</v>
          </cell>
        </row>
      </sheetData>
      <sheetData sheetId="1">
        <row r="19">
          <cell r="C19">
            <v>252077.96000000005</v>
          </cell>
          <cell r="D19">
            <v>357254.62</v>
          </cell>
          <cell r="E19">
            <v>40584.620000000003</v>
          </cell>
          <cell r="F19">
            <v>57518.030000000006</v>
          </cell>
          <cell r="G19">
            <v>5763.1200000000017</v>
          </cell>
          <cell r="H19">
            <v>7964.52</v>
          </cell>
          <cell r="I19">
            <v>9456.9099999999962</v>
          </cell>
          <cell r="J19">
            <v>11413.399999999998</v>
          </cell>
          <cell r="K19">
            <v>12099.79</v>
          </cell>
          <cell r="L19">
            <v>16992.5</v>
          </cell>
        </row>
        <row r="37">
          <cell r="C37">
            <v>45479.88</v>
          </cell>
          <cell r="D37">
            <v>78378.999999999985</v>
          </cell>
          <cell r="E37">
            <v>7322.2599999999993</v>
          </cell>
          <cell r="F37">
            <v>12618.990000000002</v>
          </cell>
          <cell r="G37">
            <v>1421.0400000000002</v>
          </cell>
          <cell r="H37">
            <v>2750.7599999999998</v>
          </cell>
          <cell r="I37">
            <v>1124.55</v>
          </cell>
          <cell r="J37">
            <v>4409.0600000000004</v>
          </cell>
          <cell r="K37">
            <v>3289.7799999999993</v>
          </cell>
          <cell r="L37">
            <v>5675.2</v>
          </cell>
        </row>
        <row r="55">
          <cell r="C55">
            <v>100092.84999999999</v>
          </cell>
          <cell r="E55">
            <v>16138.459999999997</v>
          </cell>
          <cell r="G55">
            <v>2091.48</v>
          </cell>
          <cell r="I55">
            <v>3942.8800000000006</v>
          </cell>
          <cell r="K55">
            <v>4395.46</v>
          </cell>
        </row>
        <row r="67">
          <cell r="C67">
            <v>1929.88</v>
          </cell>
          <cell r="D67">
            <v>310.70999999999998</v>
          </cell>
          <cell r="F67">
            <v>56.62</v>
          </cell>
          <cell r="G67">
            <v>140.46</v>
          </cell>
        </row>
        <row r="68">
          <cell r="C68">
            <v>10987.2</v>
          </cell>
          <cell r="D68">
            <v>1768.93</v>
          </cell>
          <cell r="F68">
            <v>226.48</v>
          </cell>
          <cell r="G68">
            <v>561.84</v>
          </cell>
        </row>
      </sheetData>
      <sheetData sheetId="2">
        <row r="16">
          <cell r="D16">
            <v>159169</v>
          </cell>
          <cell r="E16">
            <v>28476</v>
          </cell>
          <cell r="F16">
            <v>72576</v>
          </cell>
        </row>
      </sheetData>
      <sheetData sheetId="3">
        <row r="10">
          <cell r="B10">
            <v>17093.010000000002</v>
          </cell>
          <cell r="C10">
            <v>40635.74</v>
          </cell>
          <cell r="D10">
            <v>5847</v>
          </cell>
          <cell r="E10">
            <v>10399.51</v>
          </cell>
          <cell r="F10">
            <v>9396.51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2F606-77A1-4723-BB1F-7F4FB66469D8}">
  <dimension ref="A1:O52"/>
  <sheetViews>
    <sheetView tabSelected="1" workbookViewId="0">
      <selection activeCell="Q6" sqref="Q6"/>
    </sheetView>
  </sheetViews>
  <sheetFormatPr defaultRowHeight="15" x14ac:dyDescent="0.25"/>
  <cols>
    <col min="1" max="1" width="3.42578125" customWidth="1"/>
    <col min="6" max="6" width="5.28515625" customWidth="1"/>
    <col min="7" max="8" width="9.140625" hidden="1" customWidth="1"/>
    <col min="9" max="9" width="19.28515625" customWidth="1"/>
    <col min="10" max="10" width="15.85546875" customWidth="1"/>
    <col min="11" max="11" width="15.28515625" customWidth="1"/>
    <col min="12" max="13" width="15.28515625" bestFit="1" customWidth="1"/>
    <col min="14" max="14" width="13.28515625" customWidth="1"/>
    <col min="15" max="15" width="15.140625" customWidth="1"/>
  </cols>
  <sheetData>
    <row r="1" spans="1:15" ht="15.75" x14ac:dyDescent="0.25">
      <c r="A1" s="10" t="s">
        <v>55</v>
      </c>
      <c r="B1" s="11"/>
      <c r="C1" s="12"/>
      <c r="D1" s="12"/>
      <c r="E1" s="12"/>
      <c r="F1" s="12"/>
      <c r="G1" s="12"/>
      <c r="H1" s="12"/>
      <c r="I1" s="12"/>
      <c r="J1" s="12"/>
    </row>
    <row r="2" spans="1:15" x14ac:dyDescent="0.25">
      <c r="J2" t="s">
        <v>53</v>
      </c>
      <c r="K2" t="s">
        <v>53</v>
      </c>
      <c r="L2" t="s">
        <v>54</v>
      </c>
      <c r="M2" t="s">
        <v>54</v>
      </c>
      <c r="N2" s="19" t="s">
        <v>56</v>
      </c>
    </row>
    <row r="3" spans="1:15" x14ac:dyDescent="0.25">
      <c r="J3" s="13" t="s">
        <v>51</v>
      </c>
      <c r="K3" s="13" t="s">
        <v>51</v>
      </c>
    </row>
    <row r="4" spans="1:15" x14ac:dyDescent="0.25">
      <c r="A4" s="14"/>
      <c r="B4" s="29" t="s">
        <v>57</v>
      </c>
      <c r="C4" s="30"/>
      <c r="D4" s="30"/>
      <c r="E4" s="30"/>
      <c r="F4" s="30"/>
      <c r="G4" s="30"/>
      <c r="H4" s="30"/>
      <c r="I4" s="31"/>
      <c r="J4" s="1">
        <v>498.7</v>
      </c>
      <c r="K4" s="1">
        <v>357.34</v>
      </c>
      <c r="L4" s="1">
        <v>498.7</v>
      </c>
      <c r="M4" s="1">
        <v>357.34</v>
      </c>
      <c r="N4" s="20"/>
      <c r="O4" s="20"/>
    </row>
    <row r="5" spans="1:15" x14ac:dyDescent="0.25">
      <c r="A5" s="2"/>
      <c r="B5" s="32"/>
      <c r="C5" s="33"/>
      <c r="D5" s="33"/>
      <c r="E5" s="33"/>
      <c r="F5" s="33"/>
      <c r="G5" s="33"/>
      <c r="H5" s="33"/>
      <c r="I5" s="34"/>
      <c r="J5" s="2"/>
      <c r="K5" s="2"/>
      <c r="L5" s="2"/>
      <c r="M5" s="2"/>
      <c r="N5" s="20"/>
      <c r="O5" s="20"/>
    </row>
    <row r="6" spans="1:15" ht="15.75" x14ac:dyDescent="0.25">
      <c r="A6" s="2"/>
      <c r="B6" s="32"/>
      <c r="C6" s="33"/>
      <c r="D6" s="33"/>
      <c r="E6" s="33"/>
      <c r="F6" s="33"/>
      <c r="G6" s="33"/>
      <c r="H6" s="33"/>
      <c r="I6" s="34"/>
      <c r="J6" s="27" t="s">
        <v>0</v>
      </c>
      <c r="K6" s="27" t="s">
        <v>1</v>
      </c>
      <c r="L6" s="27" t="s">
        <v>0</v>
      </c>
      <c r="M6" s="27" t="s">
        <v>1</v>
      </c>
      <c r="N6" s="26" t="s">
        <v>0</v>
      </c>
      <c r="O6" s="26" t="s">
        <v>1</v>
      </c>
    </row>
    <row r="7" spans="1:15" ht="15.75" x14ac:dyDescent="0.25">
      <c r="A7" s="3" t="s">
        <v>2</v>
      </c>
      <c r="B7" s="35" t="s">
        <v>3</v>
      </c>
      <c r="C7" s="36"/>
      <c r="D7" s="36"/>
      <c r="E7" s="36"/>
      <c r="F7" s="36"/>
      <c r="G7" s="36"/>
      <c r="H7" s="36"/>
      <c r="I7" s="37"/>
      <c r="J7" s="4">
        <v>84</v>
      </c>
      <c r="K7" s="4">
        <v>198</v>
      </c>
      <c r="L7" s="4">
        <v>28</v>
      </c>
      <c r="M7" s="4">
        <v>110</v>
      </c>
      <c r="N7" s="21">
        <f>J7+L7</f>
        <v>112</v>
      </c>
      <c r="O7" s="21">
        <f>K7+M7</f>
        <v>308</v>
      </c>
    </row>
    <row r="8" spans="1:15" ht="15.75" x14ac:dyDescent="0.25">
      <c r="A8" s="2"/>
      <c r="B8" s="32"/>
      <c r="C8" s="33"/>
      <c r="D8" s="33"/>
      <c r="E8" s="33"/>
      <c r="F8" s="33"/>
      <c r="G8" s="33"/>
      <c r="H8" s="33"/>
      <c r="I8" s="34"/>
      <c r="J8" s="5"/>
      <c r="K8" s="5"/>
      <c r="L8" s="5"/>
      <c r="M8" s="5"/>
      <c r="N8" s="22"/>
      <c r="O8" s="22"/>
    </row>
    <row r="9" spans="1:15" ht="15.75" x14ac:dyDescent="0.25">
      <c r="A9" s="2"/>
      <c r="B9" s="38" t="s">
        <v>4</v>
      </c>
      <c r="C9" s="39"/>
      <c r="D9" s="39"/>
      <c r="E9" s="39"/>
      <c r="F9" s="39"/>
      <c r="G9" s="39"/>
      <c r="H9" s="39"/>
      <c r="I9" s="40"/>
      <c r="J9" s="5"/>
      <c r="K9" s="5"/>
      <c r="L9" s="5"/>
      <c r="M9" s="5"/>
      <c r="N9" s="22"/>
      <c r="O9" s="22"/>
    </row>
    <row r="10" spans="1:15" ht="15.75" x14ac:dyDescent="0.25">
      <c r="A10" s="3" t="s">
        <v>5</v>
      </c>
      <c r="B10" s="35" t="s">
        <v>6</v>
      </c>
      <c r="C10" s="36"/>
      <c r="D10" s="36"/>
      <c r="E10" s="36"/>
      <c r="F10" s="36"/>
      <c r="G10" s="36"/>
      <c r="H10" s="36"/>
      <c r="I10" s="37"/>
      <c r="J10" s="5"/>
      <c r="K10" s="5"/>
      <c r="L10" s="5"/>
      <c r="M10" s="5"/>
      <c r="N10" s="22"/>
      <c r="O10" s="22"/>
    </row>
    <row r="11" spans="1:15" ht="15.75" x14ac:dyDescent="0.25">
      <c r="A11" s="2" t="s">
        <v>7</v>
      </c>
      <c r="B11" s="32" t="s">
        <v>8</v>
      </c>
      <c r="C11" s="33"/>
      <c r="D11" s="33"/>
      <c r="E11" s="33"/>
      <c r="F11" s="33"/>
      <c r="G11" s="33"/>
      <c r="H11" s="33"/>
      <c r="I11" s="34"/>
      <c r="J11" s="15">
        <f>+[1]plače!C19+[1]plače!C67+[1]plače!G67</f>
        <v>254148.30000000005</v>
      </c>
      <c r="K11" s="15">
        <f>+[1]plače!D19+[1]plače!C68+[1]plače!G68</f>
        <v>368803.66000000003</v>
      </c>
      <c r="L11" s="5">
        <v>91902.560417540037</v>
      </c>
      <c r="M11" s="5">
        <v>230858.14604385005</v>
      </c>
      <c r="N11" s="23">
        <f>J11+L11</f>
        <v>346050.86041754007</v>
      </c>
      <c r="O11" s="23">
        <f>K11+M11</f>
        <v>599661.80604385003</v>
      </c>
    </row>
    <row r="12" spans="1:15" ht="15.75" x14ac:dyDescent="0.25">
      <c r="A12" s="2" t="s">
        <v>9</v>
      </c>
      <c r="B12" s="32" t="s">
        <v>10</v>
      </c>
      <c r="C12" s="33"/>
      <c r="D12" s="33"/>
      <c r="E12" s="33"/>
      <c r="F12" s="33"/>
      <c r="G12" s="33"/>
      <c r="H12" s="33"/>
      <c r="I12" s="34"/>
      <c r="J12" s="15">
        <f>+[1]plače!E19+[1]plače!D67</f>
        <v>40895.33</v>
      </c>
      <c r="K12" s="15">
        <f>+[1]plače!F19+[1]plače!D68</f>
        <v>59286.960000000006</v>
      </c>
      <c r="L12" s="5">
        <v>15008.205997223946</v>
      </c>
      <c r="M12" s="5">
        <v>35421.094743059861</v>
      </c>
      <c r="N12" s="23">
        <f t="shared" ref="N12:N17" si="0">J12+L12</f>
        <v>55903.535997223946</v>
      </c>
      <c r="O12" s="23">
        <f t="shared" ref="O12:O17" si="1">K12+M12</f>
        <v>94708.054743059867</v>
      </c>
    </row>
    <row r="13" spans="1:15" ht="15.75" x14ac:dyDescent="0.25">
      <c r="A13" s="2" t="s">
        <v>11</v>
      </c>
      <c r="B13" s="32" t="s">
        <v>12</v>
      </c>
      <c r="C13" s="33"/>
      <c r="D13" s="33"/>
      <c r="E13" s="33"/>
      <c r="F13" s="33"/>
      <c r="G13" s="33"/>
      <c r="H13" s="33"/>
      <c r="I13" s="34"/>
      <c r="J13" s="15">
        <f>+'[1]ostali str.'!B10</f>
        <v>17093.010000000002</v>
      </c>
      <c r="K13" s="15">
        <f>+'[1]ostali str.'!C10</f>
        <v>40635.74</v>
      </c>
      <c r="L13" s="5">
        <v>5286.74</v>
      </c>
      <c r="M13" s="5">
        <v>14406.38</v>
      </c>
      <c r="N13" s="23">
        <f t="shared" si="0"/>
        <v>22379.75</v>
      </c>
      <c r="O13" s="23">
        <f t="shared" si="1"/>
        <v>55042.119999999995</v>
      </c>
    </row>
    <row r="14" spans="1:15" ht="15.75" x14ac:dyDescent="0.25">
      <c r="A14" s="2" t="s">
        <v>13</v>
      </c>
      <c r="B14" s="32" t="s">
        <v>14</v>
      </c>
      <c r="C14" s="33"/>
      <c r="D14" s="33"/>
      <c r="E14" s="33"/>
      <c r="F14" s="33"/>
      <c r="G14" s="33"/>
      <c r="H14" s="33"/>
      <c r="I14" s="34"/>
      <c r="J14" s="15">
        <f>+[1]plače!I19+[1]plače!K19</f>
        <v>21556.699999999997</v>
      </c>
      <c r="K14" s="15">
        <f>+[1]plače!J19+[1]plače!L19</f>
        <v>28405.899999999998</v>
      </c>
      <c r="L14" s="5">
        <v>6327.34</v>
      </c>
      <c r="M14" s="5">
        <v>15683.019999999999</v>
      </c>
      <c r="N14" s="23">
        <f t="shared" si="0"/>
        <v>27884.039999999997</v>
      </c>
      <c r="O14" s="23">
        <f t="shared" si="1"/>
        <v>44088.92</v>
      </c>
    </row>
    <row r="15" spans="1:15" ht="15.75" x14ac:dyDescent="0.25">
      <c r="A15" s="2" t="s">
        <v>15</v>
      </c>
      <c r="B15" s="32" t="s">
        <v>16</v>
      </c>
      <c r="C15" s="33"/>
      <c r="D15" s="33"/>
      <c r="E15" s="33"/>
      <c r="F15" s="33"/>
      <c r="G15" s="33"/>
      <c r="H15" s="33"/>
      <c r="I15" s="34"/>
      <c r="J15" s="15">
        <f>+[1]plače!G19+[1]plače!F67</f>
        <v>5819.7400000000016</v>
      </c>
      <c r="K15" s="15">
        <f>+[1]plače!H19+[1]plače!F68</f>
        <v>8191</v>
      </c>
      <c r="L15" s="5">
        <v>2054.9600000000005</v>
      </c>
      <c r="M15" s="5">
        <v>5141.3099999999995</v>
      </c>
      <c r="N15" s="23">
        <f t="shared" si="0"/>
        <v>7874.7000000000025</v>
      </c>
      <c r="O15" s="23">
        <f t="shared" si="1"/>
        <v>13332.31</v>
      </c>
    </row>
    <row r="16" spans="1:15" ht="15.75" x14ac:dyDescent="0.25">
      <c r="A16" s="2" t="s">
        <v>17</v>
      </c>
      <c r="B16" s="32" t="s">
        <v>18</v>
      </c>
      <c r="C16" s="33"/>
      <c r="D16" s="33"/>
      <c r="E16" s="33"/>
      <c r="F16" s="33"/>
      <c r="G16" s="33"/>
      <c r="H16" s="33"/>
      <c r="I16" s="34"/>
      <c r="J16" s="15">
        <f>+J11*2%</f>
        <v>5082.9660000000013</v>
      </c>
      <c r="K16" s="15">
        <f>+K11*2%</f>
        <v>7376.0732000000007</v>
      </c>
      <c r="L16" s="5">
        <v>2138.21532829528</v>
      </c>
      <c r="M16" s="5">
        <v>5325.5848157381988</v>
      </c>
      <c r="N16" s="23">
        <f t="shared" si="0"/>
        <v>7221.1813282952808</v>
      </c>
      <c r="O16" s="23">
        <f t="shared" si="1"/>
        <v>12701.6580157382</v>
      </c>
    </row>
    <row r="17" spans="1:15" ht="15.75" x14ac:dyDescent="0.25">
      <c r="A17" s="6" t="s">
        <v>19</v>
      </c>
      <c r="B17" s="38" t="s">
        <v>20</v>
      </c>
      <c r="C17" s="39"/>
      <c r="D17" s="39"/>
      <c r="E17" s="39"/>
      <c r="F17" s="39"/>
      <c r="G17" s="39"/>
      <c r="H17" s="39"/>
      <c r="I17" s="40"/>
      <c r="J17" s="7">
        <f>SUM(J11:J16)</f>
        <v>344596.04600000009</v>
      </c>
      <c r="K17" s="7">
        <f>SUM(K11:K16)</f>
        <v>512699.33320000005</v>
      </c>
      <c r="L17" s="7">
        <f>SUM(L11:L16)</f>
        <v>122718.02174305927</v>
      </c>
      <c r="M17" s="7">
        <f>SUM(M11:M16)</f>
        <v>306835.53560264816</v>
      </c>
      <c r="N17" s="23">
        <f t="shared" si="0"/>
        <v>467314.06774305936</v>
      </c>
      <c r="O17" s="23">
        <f t="shared" si="1"/>
        <v>819534.86880264827</v>
      </c>
    </row>
    <row r="18" spans="1:15" ht="15.75" x14ac:dyDescent="0.25">
      <c r="A18" s="2"/>
      <c r="B18" s="32"/>
      <c r="C18" s="33"/>
      <c r="D18" s="33"/>
      <c r="E18" s="33"/>
      <c r="F18" s="33"/>
      <c r="G18" s="33"/>
      <c r="H18" s="33"/>
      <c r="I18" s="34"/>
      <c r="J18" s="5"/>
      <c r="K18" s="5"/>
      <c r="L18" s="5"/>
      <c r="M18" s="5"/>
      <c r="N18" s="22"/>
      <c r="O18" s="22"/>
    </row>
    <row r="19" spans="1:15" ht="15.75" x14ac:dyDescent="0.25">
      <c r="A19" s="3" t="s">
        <v>21</v>
      </c>
      <c r="B19" s="35" t="s">
        <v>22</v>
      </c>
      <c r="C19" s="36"/>
      <c r="D19" s="36"/>
      <c r="E19" s="36"/>
      <c r="F19" s="36"/>
      <c r="G19" s="36"/>
      <c r="H19" s="36"/>
      <c r="I19" s="37"/>
      <c r="J19" s="5"/>
      <c r="K19" s="5"/>
      <c r="L19" s="5"/>
      <c r="M19" s="5"/>
      <c r="N19" s="22"/>
      <c r="O19" s="22"/>
    </row>
    <row r="20" spans="1:15" ht="15.75" x14ac:dyDescent="0.25">
      <c r="A20" s="2" t="s">
        <v>23</v>
      </c>
      <c r="B20" s="32" t="s">
        <v>8</v>
      </c>
      <c r="C20" s="33"/>
      <c r="D20" s="33"/>
      <c r="E20" s="33"/>
      <c r="F20" s="33"/>
      <c r="G20" s="33"/>
      <c r="H20" s="33"/>
      <c r="I20" s="34"/>
      <c r="J20" s="15">
        <f>+[1]plače!C37</f>
        <v>45479.88</v>
      </c>
      <c r="K20" s="15">
        <f>+[1]plače!D37</f>
        <v>78378.999999999985</v>
      </c>
      <c r="L20" s="5">
        <v>18417.391274857142</v>
      </c>
      <c r="M20" s="5">
        <v>46043.493187142863</v>
      </c>
      <c r="N20" s="23">
        <f>J20+L20</f>
        <v>63897.271274857136</v>
      </c>
      <c r="O20" s="23">
        <f>K20+M20</f>
        <v>124422.49318714286</v>
      </c>
    </row>
    <row r="21" spans="1:15" ht="15.75" x14ac:dyDescent="0.25">
      <c r="A21" s="2" t="s">
        <v>24</v>
      </c>
      <c r="B21" s="32" t="s">
        <v>10</v>
      </c>
      <c r="C21" s="33"/>
      <c r="D21" s="33"/>
      <c r="E21" s="33"/>
      <c r="F21" s="33"/>
      <c r="G21" s="33"/>
      <c r="H21" s="33"/>
      <c r="I21" s="34"/>
      <c r="J21" s="15">
        <f>+[1]plače!E37</f>
        <v>7322.2599999999993</v>
      </c>
      <c r="K21" s="15">
        <f>+[1]plače!F37</f>
        <v>12618.990000000002</v>
      </c>
      <c r="L21" s="5">
        <v>2942.9601852519991</v>
      </c>
      <c r="M21" s="5">
        <v>7354.9554631299998</v>
      </c>
      <c r="N21" s="23">
        <f t="shared" ref="N21:N26" si="2">J21+L21</f>
        <v>10265.220185251997</v>
      </c>
      <c r="O21" s="23">
        <f t="shared" ref="O21:O26" si="3">K21+M21</f>
        <v>19973.945463130003</v>
      </c>
    </row>
    <row r="22" spans="1:15" ht="15.75" x14ac:dyDescent="0.25">
      <c r="A22" s="2" t="s">
        <v>25</v>
      </c>
      <c r="B22" s="32" t="s">
        <v>12</v>
      </c>
      <c r="C22" s="33"/>
      <c r="D22" s="33"/>
      <c r="E22" s="33"/>
      <c r="F22" s="33"/>
      <c r="G22" s="33"/>
      <c r="H22" s="33"/>
      <c r="I22" s="34"/>
      <c r="J22" s="15">
        <f>'[1]ostali str.'!D10</f>
        <v>5847</v>
      </c>
      <c r="K22" s="15">
        <f>'[1]ostali str.'!E10</f>
        <v>10399.51</v>
      </c>
      <c r="L22" s="5">
        <v>1802.83</v>
      </c>
      <c r="M22" s="5">
        <v>5200.07</v>
      </c>
      <c r="N22" s="23">
        <f t="shared" si="2"/>
        <v>7649.83</v>
      </c>
      <c r="O22" s="23">
        <f t="shared" si="3"/>
        <v>15599.58</v>
      </c>
    </row>
    <row r="23" spans="1:15" ht="15.75" x14ac:dyDescent="0.25">
      <c r="A23" s="2" t="s">
        <v>26</v>
      </c>
      <c r="B23" s="32" t="s">
        <v>14</v>
      </c>
      <c r="C23" s="33"/>
      <c r="D23" s="33"/>
      <c r="E23" s="33"/>
      <c r="F23" s="33"/>
      <c r="G23" s="33"/>
      <c r="H23" s="33"/>
      <c r="I23" s="34"/>
      <c r="J23" s="15">
        <f>+[1]plače!I37+[1]plače!K37</f>
        <v>4414.329999999999</v>
      </c>
      <c r="K23" s="15">
        <f>+[1]plače!J37+[1]plače!L37</f>
        <v>10084.26</v>
      </c>
      <c r="L23" s="5">
        <v>1995.9999999999998</v>
      </c>
      <c r="M23" s="5">
        <v>4976.9599999999991</v>
      </c>
      <c r="N23" s="23">
        <f t="shared" si="2"/>
        <v>6410.329999999999</v>
      </c>
      <c r="O23" s="23">
        <f t="shared" si="3"/>
        <v>15061.22</v>
      </c>
    </row>
    <row r="24" spans="1:15" ht="15.75" x14ac:dyDescent="0.25">
      <c r="A24" s="2" t="s">
        <v>27</v>
      </c>
      <c r="B24" s="32" t="s">
        <v>16</v>
      </c>
      <c r="C24" s="33"/>
      <c r="D24" s="33"/>
      <c r="E24" s="33"/>
      <c r="F24" s="33"/>
      <c r="G24" s="33"/>
      <c r="H24" s="33"/>
      <c r="I24" s="34"/>
      <c r="J24" s="15">
        <f>+[1]plače!G37</f>
        <v>1421.0400000000002</v>
      </c>
      <c r="K24" s="15">
        <f>+[1]plače!H37</f>
        <v>2750.7599999999998</v>
      </c>
      <c r="L24" s="5">
        <v>600.71</v>
      </c>
      <c r="M24" s="5">
        <v>1501.9000000000003</v>
      </c>
      <c r="N24" s="23">
        <f t="shared" si="2"/>
        <v>2021.7500000000002</v>
      </c>
      <c r="O24" s="23">
        <f t="shared" si="3"/>
        <v>4252.66</v>
      </c>
    </row>
    <row r="25" spans="1:15" ht="15.75" x14ac:dyDescent="0.25">
      <c r="A25" s="2" t="s">
        <v>28</v>
      </c>
      <c r="B25" s="32" t="s">
        <v>18</v>
      </c>
      <c r="C25" s="33"/>
      <c r="D25" s="33"/>
      <c r="E25" s="33"/>
      <c r="F25" s="33"/>
      <c r="G25" s="33"/>
      <c r="H25" s="33"/>
      <c r="I25" s="34"/>
      <c r="J25" s="15">
        <f>+J20*2%</f>
        <v>909.59759999999994</v>
      </c>
      <c r="K25" s="15">
        <f>+K20*2%</f>
        <v>1567.5799999999997</v>
      </c>
      <c r="L25" s="5">
        <v>427.20702920218281</v>
      </c>
      <c r="M25" s="5">
        <v>1067.9689730054572</v>
      </c>
      <c r="N25" s="23">
        <f t="shared" si="2"/>
        <v>1336.8046292021827</v>
      </c>
      <c r="O25" s="23">
        <f t="shared" si="3"/>
        <v>2635.5489730054569</v>
      </c>
    </row>
    <row r="26" spans="1:15" ht="15.75" x14ac:dyDescent="0.25">
      <c r="A26" s="6" t="s">
        <v>29</v>
      </c>
      <c r="B26" s="38" t="s">
        <v>30</v>
      </c>
      <c r="C26" s="39"/>
      <c r="D26" s="39"/>
      <c r="E26" s="39"/>
      <c r="F26" s="39"/>
      <c r="G26" s="39"/>
      <c r="H26" s="39"/>
      <c r="I26" s="40"/>
      <c r="J26" s="7">
        <f>SUM(J20:J25)</f>
        <v>65394.107600000003</v>
      </c>
      <c r="K26" s="7">
        <f>SUM(K20:K25)</f>
        <v>115800.09999999998</v>
      </c>
      <c r="L26" s="7">
        <f>SUM(L20:L25)</f>
        <v>26187.09848931132</v>
      </c>
      <c r="M26" s="7">
        <f>SUM(M20:M25)</f>
        <v>66145.347623278314</v>
      </c>
      <c r="N26" s="23">
        <f t="shared" si="2"/>
        <v>91581.206089311323</v>
      </c>
      <c r="O26" s="23">
        <f t="shared" si="3"/>
        <v>181945.44762327831</v>
      </c>
    </row>
    <row r="27" spans="1:15" ht="15.75" x14ac:dyDescent="0.25">
      <c r="A27" s="2"/>
      <c r="B27" s="32"/>
      <c r="C27" s="33"/>
      <c r="D27" s="33"/>
      <c r="E27" s="33"/>
      <c r="F27" s="33"/>
      <c r="G27" s="33"/>
      <c r="H27" s="33"/>
      <c r="I27" s="34"/>
      <c r="J27" s="5"/>
      <c r="K27" s="5"/>
      <c r="L27" s="5"/>
      <c r="M27" s="5"/>
      <c r="N27" s="22"/>
      <c r="O27" s="22"/>
    </row>
    <row r="28" spans="1:15" ht="15.75" x14ac:dyDescent="0.25">
      <c r="A28" s="3" t="s">
        <v>31</v>
      </c>
      <c r="B28" s="35" t="s">
        <v>52</v>
      </c>
      <c r="C28" s="36"/>
      <c r="D28" s="36"/>
      <c r="E28" s="36"/>
      <c r="F28" s="36"/>
      <c r="G28" s="36"/>
      <c r="H28" s="36"/>
      <c r="I28" s="37"/>
      <c r="J28" s="5"/>
      <c r="K28" s="5"/>
      <c r="L28" s="5"/>
      <c r="M28" s="5"/>
      <c r="N28" s="22"/>
      <c r="O28" s="22"/>
    </row>
    <row r="29" spans="1:15" ht="15.75" x14ac:dyDescent="0.25">
      <c r="A29" s="2" t="s">
        <v>32</v>
      </c>
      <c r="B29" s="32" t="s">
        <v>8</v>
      </c>
      <c r="C29" s="33"/>
      <c r="D29" s="33"/>
      <c r="E29" s="33"/>
      <c r="F29" s="33"/>
      <c r="G29" s="33"/>
      <c r="H29" s="33"/>
      <c r="I29" s="34"/>
      <c r="J29" s="15">
        <f>[1]plače!C55/('[1]EC 2019'!$J$7+'[1]EC 2019'!$K$7)*'[1]EC 2019'!$J$7</f>
        <v>29814.8914893617</v>
      </c>
      <c r="K29" s="15">
        <f>[1]plače!C55/('[1]EC 2019'!$J$7+'[1]EC 2019'!$K$7)*'[1]EC 2019'!$K$7</f>
        <v>70277.958510638287</v>
      </c>
      <c r="L29" s="5">
        <v>4344.3343731428567</v>
      </c>
      <c r="M29" s="5">
        <v>10863.815932857142</v>
      </c>
      <c r="N29" s="23">
        <f>J29+L29</f>
        <v>34159.225862504558</v>
      </c>
      <c r="O29" s="23">
        <f>K29+M29</f>
        <v>81141.774443495437</v>
      </c>
    </row>
    <row r="30" spans="1:15" ht="15.75" x14ac:dyDescent="0.25">
      <c r="A30" s="2" t="s">
        <v>33</v>
      </c>
      <c r="B30" s="32" t="s">
        <v>10</v>
      </c>
      <c r="C30" s="33"/>
      <c r="D30" s="33"/>
      <c r="E30" s="33"/>
      <c r="F30" s="33"/>
      <c r="G30" s="33"/>
      <c r="H30" s="33"/>
      <c r="I30" s="34"/>
      <c r="J30" s="15">
        <f>[1]plače!E55/('[1]EC 2019'!$J$7+'[1]EC 2019'!$K$7)*'[1]EC 2019'!$J$7</f>
        <v>4807.2008510638288</v>
      </c>
      <c r="K30" s="15">
        <f>[1]plače!E55/('[1]EC 2019'!$J$7+'[1]EC 2019'!$K$7)*'[1]EC 2019'!$K$7</f>
        <v>11331.259148936169</v>
      </c>
      <c r="L30" s="5">
        <v>1197.6596940760001</v>
      </c>
      <c r="M30" s="5">
        <v>2998.4542351900013</v>
      </c>
      <c r="N30" s="23">
        <f t="shared" ref="N30:N35" si="4">J30+L30</f>
        <v>6004.8605451398289</v>
      </c>
      <c r="O30" s="23">
        <f t="shared" ref="O30:O35" si="5">K30+M30</f>
        <v>14329.713384126171</v>
      </c>
    </row>
    <row r="31" spans="1:15" ht="15.75" x14ac:dyDescent="0.25">
      <c r="A31" s="2" t="s">
        <v>34</v>
      </c>
      <c r="B31" s="32" t="s">
        <v>12</v>
      </c>
      <c r="C31" s="33"/>
      <c r="D31" s="33"/>
      <c r="E31" s="33"/>
      <c r="F31" s="33"/>
      <c r="G31" s="33"/>
      <c r="H31" s="33"/>
      <c r="I31" s="34"/>
      <c r="J31" s="15">
        <f>'[1]ostali str.'!F10/(J7+K7)*J7</f>
        <v>2798.960425531915</v>
      </c>
      <c r="K31" s="15">
        <f>'[1]ostali str.'!F10/('[1]EC 2019'!J7+'[1]EC 2019'!K7)*'[1]EC 2019'!K7</f>
        <v>6597.5495744680857</v>
      </c>
      <c r="L31" s="5">
        <v>178.85</v>
      </c>
      <c r="M31" s="5">
        <v>447.14</v>
      </c>
      <c r="N31" s="23">
        <f t="shared" si="4"/>
        <v>2977.8104255319149</v>
      </c>
      <c r="O31" s="23">
        <f t="shared" si="5"/>
        <v>7044.689574468086</v>
      </c>
    </row>
    <row r="32" spans="1:15" ht="15.75" x14ac:dyDescent="0.25">
      <c r="A32" s="2" t="s">
        <v>35</v>
      </c>
      <c r="B32" s="32" t="s">
        <v>14</v>
      </c>
      <c r="C32" s="33"/>
      <c r="D32" s="33"/>
      <c r="E32" s="33"/>
      <c r="F32" s="33"/>
      <c r="G32" s="33"/>
      <c r="H32" s="33"/>
      <c r="I32" s="34"/>
      <c r="J32" s="15">
        <f>([1]plače!I55+[1]plače!K55)/('[1]EC 2019'!$J$7+'[1]EC 2019'!$K$7)*'[1]EC 2019'!$J$7</f>
        <v>2483.7608510638302</v>
      </c>
      <c r="K32" s="15">
        <f>([1]plače!I55+[1]plače!K55)/('[1]EC 2019'!$J$7+'[1]EC 2019'!$K$7)*'[1]EC 2019'!$K$7</f>
        <v>5854.5791489361709</v>
      </c>
      <c r="L32" s="5">
        <v>384.40999999999997</v>
      </c>
      <c r="M32" s="5">
        <v>953.92999999999984</v>
      </c>
      <c r="N32" s="23">
        <f t="shared" si="4"/>
        <v>2868.17085106383</v>
      </c>
      <c r="O32" s="23">
        <f t="shared" si="5"/>
        <v>6808.5091489361712</v>
      </c>
    </row>
    <row r="33" spans="1:15" ht="15.75" x14ac:dyDescent="0.25">
      <c r="A33" s="2" t="s">
        <v>36</v>
      </c>
      <c r="B33" s="32" t="s">
        <v>16</v>
      </c>
      <c r="C33" s="33"/>
      <c r="D33" s="33"/>
      <c r="E33" s="33"/>
      <c r="F33" s="33"/>
      <c r="G33" s="33"/>
      <c r="H33" s="33"/>
      <c r="I33" s="34"/>
      <c r="J33" s="15">
        <f>[1]plače!G55/('[1]EC 2019'!$J$7+'[1]EC 2019'!$K$7)*'[1]EC 2019'!$J$7</f>
        <v>622.99404255319155</v>
      </c>
      <c r="K33" s="15">
        <f>[1]plače!G55/('[1]EC 2019'!$J$7+'[1]EC 2019'!$K$7)*'[1]EC 2019'!$K$7</f>
        <v>1468.4859574468085</v>
      </c>
      <c r="L33" s="5">
        <v>60.239999999999981</v>
      </c>
      <c r="M33" s="5">
        <v>150.47999999999996</v>
      </c>
      <c r="N33" s="23">
        <f t="shared" si="4"/>
        <v>683.23404255319156</v>
      </c>
      <c r="O33" s="23">
        <f t="shared" si="5"/>
        <v>1618.9659574468085</v>
      </c>
    </row>
    <row r="34" spans="1:15" ht="15.75" x14ac:dyDescent="0.25">
      <c r="A34" s="2" t="s">
        <v>37</v>
      </c>
      <c r="B34" s="32" t="s">
        <v>18</v>
      </c>
      <c r="C34" s="33"/>
      <c r="D34" s="33"/>
      <c r="E34" s="33"/>
      <c r="F34" s="33"/>
      <c r="G34" s="33"/>
      <c r="H34" s="33"/>
      <c r="I34" s="34"/>
      <c r="J34" s="15">
        <f>+J29*2%</f>
        <v>596.29782978723404</v>
      </c>
      <c r="K34" s="15">
        <f>+K29*2%</f>
        <v>1405.5591702127658</v>
      </c>
      <c r="L34" s="5">
        <v>110.83988134437713</v>
      </c>
      <c r="M34" s="5">
        <v>277.24540336094287</v>
      </c>
      <c r="N34" s="23">
        <f t="shared" si="4"/>
        <v>707.13771113161113</v>
      </c>
      <c r="O34" s="23">
        <f t="shared" si="5"/>
        <v>1682.8045735737087</v>
      </c>
    </row>
    <row r="35" spans="1:15" ht="15.75" x14ac:dyDescent="0.25">
      <c r="A35" s="6" t="s">
        <v>38</v>
      </c>
      <c r="B35" s="38" t="s">
        <v>39</v>
      </c>
      <c r="C35" s="39"/>
      <c r="D35" s="39"/>
      <c r="E35" s="39"/>
      <c r="F35" s="39"/>
      <c r="G35" s="39"/>
      <c r="H35" s="39"/>
      <c r="I35" s="40"/>
      <c r="J35" s="7">
        <f>SUM(J29:J34)</f>
        <v>41124.105489361697</v>
      </c>
      <c r="K35" s="7">
        <f>SUM(K29:K34)</f>
        <v>96935.391510638292</v>
      </c>
      <c r="L35" s="7">
        <f>SUM(L29:L34)</f>
        <v>6276.3339485632341</v>
      </c>
      <c r="M35" s="7">
        <f>SUM(M29:M34)</f>
        <v>15691.065571408086</v>
      </c>
      <c r="N35" s="23">
        <f t="shared" si="4"/>
        <v>47400.439437924928</v>
      </c>
      <c r="O35" s="23">
        <f t="shared" si="5"/>
        <v>112626.45708204637</v>
      </c>
    </row>
    <row r="36" spans="1:15" ht="15.75" x14ac:dyDescent="0.25">
      <c r="A36" s="2"/>
      <c r="B36" s="38"/>
      <c r="C36" s="33"/>
      <c r="D36" s="33"/>
      <c r="E36" s="33"/>
      <c r="F36" s="33"/>
      <c r="G36" s="33"/>
      <c r="H36" s="33"/>
      <c r="I36" s="34"/>
      <c r="J36" s="5"/>
      <c r="K36" s="5"/>
      <c r="L36" s="5"/>
      <c r="M36" s="5"/>
      <c r="N36" s="22"/>
      <c r="O36" s="22"/>
    </row>
    <row r="37" spans="1:15" ht="15.75" x14ac:dyDescent="0.25">
      <c r="A37" s="3" t="s">
        <v>40</v>
      </c>
      <c r="B37" s="35" t="s">
        <v>41</v>
      </c>
      <c r="C37" s="36"/>
      <c r="D37" s="36"/>
      <c r="E37" s="36"/>
      <c r="F37" s="36"/>
      <c r="G37" s="36"/>
      <c r="H37" s="36"/>
      <c r="I37" s="37"/>
      <c r="J37" s="8">
        <f>'[1]mat. stroški'!D16/('[1]EC 2019'!J7+'[1]EC 2019'!K7)*'[1]EC 2019'!J7</f>
        <v>47412.042553191488</v>
      </c>
      <c r="K37" s="8">
        <f>'[1]mat. stroški'!D16/('[1]EC 2019'!J7+'[1]EC 2019'!K7)*'[1]EC 2019'!K7</f>
        <v>111756.9574468085</v>
      </c>
      <c r="L37" s="8">
        <v>18853.333333333336</v>
      </c>
      <c r="M37" s="8">
        <v>74066.666666666672</v>
      </c>
      <c r="N37" s="23">
        <f>J37+L37</f>
        <v>66265.375886524824</v>
      </c>
      <c r="O37" s="23">
        <f>K37+M37</f>
        <v>185823.62411347518</v>
      </c>
    </row>
    <row r="38" spans="1:15" ht="15.75" x14ac:dyDescent="0.25">
      <c r="A38" s="3" t="s">
        <v>42</v>
      </c>
      <c r="B38" s="35" t="s">
        <v>43</v>
      </c>
      <c r="C38" s="36"/>
      <c r="D38" s="36"/>
      <c r="E38" s="36"/>
      <c r="F38" s="36"/>
      <c r="G38" s="36"/>
      <c r="H38" s="36"/>
      <c r="I38" s="37"/>
      <c r="J38" s="8">
        <f>'[1]mat. stroški'!E16</f>
        <v>28476</v>
      </c>
      <c r="K38" s="8">
        <f>'[1]mat. stroški'!F16</f>
        <v>72576</v>
      </c>
      <c r="L38" s="8">
        <v>11118.840579710144</v>
      </c>
      <c r="M38" s="8">
        <v>43681.159420289849</v>
      </c>
      <c r="N38" s="23">
        <f>J38+L38</f>
        <v>39594.840579710144</v>
      </c>
      <c r="O38" s="23">
        <f>K38+M38</f>
        <v>116257.15942028986</v>
      </c>
    </row>
    <row r="39" spans="1:15" ht="15.75" x14ac:dyDescent="0.25">
      <c r="A39" s="2"/>
      <c r="B39" s="32"/>
      <c r="C39" s="33"/>
      <c r="D39" s="33"/>
      <c r="E39" s="33"/>
      <c r="F39" s="33"/>
      <c r="G39" s="33"/>
      <c r="H39" s="33"/>
      <c r="I39" s="34"/>
      <c r="J39" s="5"/>
      <c r="K39" s="5"/>
      <c r="L39" s="5"/>
      <c r="M39" s="5"/>
      <c r="N39" s="22"/>
      <c r="O39" s="22"/>
    </row>
    <row r="40" spans="1:15" ht="15.75" x14ac:dyDescent="0.25">
      <c r="A40" s="3" t="s">
        <v>44</v>
      </c>
      <c r="B40" s="35" t="s">
        <v>45</v>
      </c>
      <c r="C40" s="36"/>
      <c r="D40" s="36"/>
      <c r="E40" s="36"/>
      <c r="F40" s="36"/>
      <c r="G40" s="36"/>
      <c r="H40" s="36"/>
      <c r="I40" s="37"/>
      <c r="J40" s="5"/>
      <c r="K40" s="5"/>
      <c r="L40" s="5"/>
      <c r="M40" s="5"/>
      <c r="N40" s="22"/>
      <c r="O40" s="22"/>
    </row>
    <row r="41" spans="1:15" ht="15.75" x14ac:dyDescent="0.25">
      <c r="A41" s="2"/>
      <c r="B41" s="32" t="s">
        <v>46</v>
      </c>
      <c r="C41" s="33"/>
      <c r="D41" s="33"/>
      <c r="E41" s="33"/>
      <c r="F41" s="33"/>
      <c r="G41" s="33"/>
      <c r="H41" s="33"/>
      <c r="I41" s="34"/>
      <c r="J41" s="5">
        <f>J17/J7/12</f>
        <v>341.86115674603184</v>
      </c>
      <c r="K41" s="5">
        <f>K17/K7/12</f>
        <v>215.78254764309767</v>
      </c>
      <c r="L41" s="5">
        <f>L17/L7/12</f>
        <v>365.23220756862878</v>
      </c>
      <c r="M41" s="5">
        <f t="shared" ref="M41" si="6">M17/M7/12</f>
        <v>232.45116333533952</v>
      </c>
      <c r="N41" s="24">
        <f>N17/N7/12</f>
        <v>347.70391945168109</v>
      </c>
      <c r="O41" s="24">
        <f>O17/O7/12</f>
        <v>221.7356246760412</v>
      </c>
    </row>
    <row r="42" spans="1:15" ht="15.75" x14ac:dyDescent="0.25">
      <c r="A42" s="2"/>
      <c r="B42" s="32"/>
      <c r="C42" s="33"/>
      <c r="D42" s="33"/>
      <c r="E42" s="33"/>
      <c r="F42" s="33"/>
      <c r="G42" s="33"/>
      <c r="H42" s="33"/>
      <c r="I42" s="34"/>
      <c r="J42" s="5"/>
      <c r="K42" s="5"/>
      <c r="L42" s="5"/>
      <c r="M42" s="5"/>
      <c r="N42" s="24"/>
      <c r="O42" s="24"/>
    </row>
    <row r="43" spans="1:15" ht="15.75" x14ac:dyDescent="0.25">
      <c r="A43" s="2"/>
      <c r="B43" s="32" t="s">
        <v>47</v>
      </c>
      <c r="C43" s="33"/>
      <c r="D43" s="33"/>
      <c r="E43" s="33"/>
      <c r="F43" s="33"/>
      <c r="G43" s="33"/>
      <c r="H43" s="33"/>
      <c r="I43" s="34"/>
      <c r="J43" s="5">
        <f>(J26+J35)/J7/12</f>
        <v>105.67283044579534</v>
      </c>
      <c r="K43" s="5">
        <f>(K26+K35)/K7/12</f>
        <v>89.535139524679394</v>
      </c>
      <c r="L43" s="5">
        <f>(L26+L35)/L7/12</f>
        <v>96.617358446055221</v>
      </c>
      <c r="M43" s="5">
        <f t="shared" ref="M43" si="7">(M26+M35)/M7/12</f>
        <v>61.997282723247281</v>
      </c>
      <c r="N43" s="24">
        <f>(N26+N35)/N7/12</f>
        <v>103.40896244586031</v>
      </c>
      <c r="O43" s="24">
        <f>(O26+O35)/O7/12</f>
        <v>79.700190667025069</v>
      </c>
    </row>
    <row r="44" spans="1:15" ht="15.75" x14ac:dyDescent="0.25">
      <c r="A44" s="2"/>
      <c r="B44" s="32"/>
      <c r="C44" s="33"/>
      <c r="D44" s="33"/>
      <c r="E44" s="33"/>
      <c r="F44" s="33"/>
      <c r="G44" s="33"/>
      <c r="H44" s="33"/>
      <c r="I44" s="34"/>
      <c r="J44" s="16"/>
      <c r="K44" s="16"/>
      <c r="L44" s="16"/>
      <c r="M44" s="16"/>
      <c r="N44" s="24"/>
      <c r="O44" s="24"/>
    </row>
    <row r="45" spans="1:15" ht="15.75" x14ac:dyDescent="0.25">
      <c r="A45" s="2"/>
      <c r="B45" s="32" t="s">
        <v>48</v>
      </c>
      <c r="C45" s="33"/>
      <c r="D45" s="33"/>
      <c r="E45" s="33"/>
      <c r="F45" s="33"/>
      <c r="G45" s="33"/>
      <c r="H45" s="33"/>
      <c r="I45" s="34"/>
      <c r="J45" s="5">
        <f>(J37/J7)/12</f>
        <v>47.035756501182028</v>
      </c>
      <c r="K45" s="5">
        <f>(K37/K7)/12</f>
        <v>47.035756501182028</v>
      </c>
      <c r="L45" s="5">
        <f t="shared" ref="L45:M45" si="8">(L37/L7)/12</f>
        <v>56.111111111111114</v>
      </c>
      <c r="M45" s="5">
        <f t="shared" si="8"/>
        <v>56.111111111111114</v>
      </c>
      <c r="N45" s="24">
        <f>(N37/N7)/12</f>
        <v>49.304595153664302</v>
      </c>
      <c r="O45" s="28">
        <f>(O37/O7)/12</f>
        <v>50.276954576156704</v>
      </c>
    </row>
    <row r="46" spans="1:15" ht="15.75" x14ac:dyDescent="0.25">
      <c r="A46" s="2"/>
      <c r="B46" s="32"/>
      <c r="C46" s="33"/>
      <c r="D46" s="33"/>
      <c r="E46" s="33"/>
      <c r="F46" s="33"/>
      <c r="G46" s="33"/>
      <c r="H46" s="33"/>
      <c r="I46" s="34"/>
      <c r="J46" s="16"/>
      <c r="K46" s="16"/>
      <c r="L46" s="16"/>
      <c r="M46" s="16"/>
      <c r="N46" s="24"/>
      <c r="O46" s="24"/>
    </row>
    <row r="47" spans="1:15" ht="15.75" x14ac:dyDescent="0.25">
      <c r="A47" s="2"/>
      <c r="B47" s="32" t="s">
        <v>49</v>
      </c>
      <c r="C47" s="33"/>
      <c r="D47" s="33"/>
      <c r="E47" s="33"/>
      <c r="F47" s="33"/>
      <c r="G47" s="33"/>
      <c r="H47" s="33"/>
      <c r="I47" s="34"/>
      <c r="J47" s="5">
        <f>(J38/J7)/12</f>
        <v>28.25</v>
      </c>
      <c r="K47" s="5">
        <f>(K38/K7)/12</f>
        <v>30.545454545454547</v>
      </c>
      <c r="L47" s="5">
        <f t="shared" ref="L47:M47" si="9">(L38/L7)/12</f>
        <v>33.091787439613526</v>
      </c>
      <c r="M47" s="5">
        <f t="shared" si="9"/>
        <v>33.091787439613519</v>
      </c>
      <c r="N47" s="24">
        <f>(N38/N7)/12</f>
        <v>29.460446859903382</v>
      </c>
      <c r="O47" s="24">
        <f>(O38/O7)/12</f>
        <v>31.454859150511325</v>
      </c>
    </row>
    <row r="48" spans="1:15" ht="15.75" x14ac:dyDescent="0.25">
      <c r="A48" s="2"/>
      <c r="B48" s="32"/>
      <c r="C48" s="33"/>
      <c r="D48" s="33"/>
      <c r="E48" s="33"/>
      <c r="F48" s="33"/>
      <c r="G48" s="33"/>
      <c r="H48" s="33"/>
      <c r="I48" s="34"/>
      <c r="J48" s="16"/>
      <c r="K48" s="16"/>
      <c r="L48" s="9"/>
      <c r="M48" s="9"/>
      <c r="N48" s="24"/>
      <c r="O48" s="24"/>
    </row>
    <row r="49" spans="1:15" x14ac:dyDescent="0.25">
      <c r="A49" s="14"/>
      <c r="B49" s="29" t="s">
        <v>50</v>
      </c>
      <c r="C49" s="30"/>
      <c r="D49" s="30"/>
      <c r="E49" s="30"/>
      <c r="F49" s="30"/>
      <c r="G49" s="30"/>
      <c r="H49" s="30"/>
      <c r="I49" s="31"/>
      <c r="J49" s="1">
        <f t="shared" ref="J49:M49" si="10">SUM(J41:J48)</f>
        <v>522.81974369300929</v>
      </c>
      <c r="K49" s="1">
        <f t="shared" si="10"/>
        <v>382.89889821441369</v>
      </c>
      <c r="L49" s="1">
        <f t="shared" si="10"/>
        <v>551.05246456540863</v>
      </c>
      <c r="M49" s="1">
        <f t="shared" si="10"/>
        <v>383.65134460931142</v>
      </c>
      <c r="N49" s="25">
        <f>SUM(N41:N48)</f>
        <v>529.87792391110906</v>
      </c>
      <c r="O49" s="25">
        <f>SUM(O41:O48)</f>
        <v>383.16762906973429</v>
      </c>
    </row>
    <row r="50" spans="1:15" x14ac:dyDescent="0.25">
      <c r="A50" s="17"/>
      <c r="B50" s="17"/>
      <c r="C50" s="17"/>
      <c r="D50" s="17"/>
      <c r="E50" s="17"/>
      <c r="F50" s="17"/>
      <c r="G50" s="17"/>
      <c r="H50" s="17"/>
      <c r="I50" s="17"/>
    </row>
    <row r="51" spans="1:15" x14ac:dyDescent="0.25">
      <c r="A51" s="17"/>
      <c r="B51" s="17"/>
      <c r="C51" s="17"/>
      <c r="D51" s="17"/>
      <c r="E51" s="17"/>
      <c r="F51" s="17"/>
      <c r="G51" s="17"/>
      <c r="H51" s="17"/>
      <c r="I51" s="17"/>
    </row>
    <row r="52" spans="1:15" x14ac:dyDescent="0.25">
      <c r="A52" s="17"/>
      <c r="D52" s="18"/>
      <c r="E52" s="17"/>
      <c r="F52" s="17"/>
      <c r="G52" s="17"/>
      <c r="H52" s="17"/>
      <c r="I52" s="17"/>
    </row>
  </sheetData>
  <mergeCells count="46">
    <mergeCell ref="B49:I49"/>
    <mergeCell ref="B43:I43"/>
    <mergeCell ref="B44:I44"/>
    <mergeCell ref="B45:I45"/>
    <mergeCell ref="B46:I46"/>
    <mergeCell ref="B47:I47"/>
    <mergeCell ref="B48:I48"/>
    <mergeCell ref="B42:I42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30:I30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4:I4"/>
    <mergeCell ref="B5:I5"/>
    <mergeCell ref="B6:I6"/>
    <mergeCell ref="B18:I18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Arnšek</dc:creator>
  <cp:lastModifiedBy>Katja Arnšek</cp:lastModifiedBy>
  <cp:lastPrinted>2019-04-17T06:21:34Z</cp:lastPrinted>
  <dcterms:created xsi:type="dcterms:W3CDTF">2019-04-17T05:49:52Z</dcterms:created>
  <dcterms:modified xsi:type="dcterms:W3CDTF">2019-04-26T09:40:02Z</dcterms:modified>
</cp:coreProperties>
</file>