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2013\users\marjetam\Moji dokumenti\Proračun 2023\Rebalans I\Gradivo 2 za OS\"/>
    </mc:Choice>
  </mc:AlternateContent>
  <xr:revisionPtr revIDLastSave="0" documentId="8_{17EFD787-96CF-46C8-B222-D19905AEB556}" xr6:coauthVersionLast="36" xr6:coauthVersionMax="36" xr10:uidLastSave="{00000000-0000-0000-0000-000000000000}"/>
  <bookViews>
    <workbookView xWindow="360" yWindow="300" windowWidth="11895" windowHeight="14715" tabRatio="857" xr2:uid="{00000000-000D-0000-FFFF-FFFF00000000}"/>
  </bookViews>
  <sheets>
    <sheet name="Proračun spl. del" sheetId="5" r:id="rId1"/>
  </sheets>
  <definedNames>
    <definedName name="CESTNO_GOSPODARSTVO">#REF!</definedName>
    <definedName name="DRUGE_JAVNE_POTREBE">#REF!</definedName>
    <definedName name="IZOBRAŽEVANJE">#REF!</definedName>
    <definedName name="KAPITALNE_INVESTICIJE">#REF!</definedName>
    <definedName name="KMETIJSTVO">#REF!</definedName>
    <definedName name="KOMUNALNO_GOSPODARSTVO">#REF!</definedName>
    <definedName name="KULTURA">#REF!</definedName>
    <definedName name="OTROŠKO_VARSTVO">#REF!</definedName>
    <definedName name="PLAČILA_OBRESTI">#REF!</definedName>
    <definedName name="Print_Titles" localSheetId="0">'Proračun spl. del'!$3:$3</definedName>
    <definedName name="SOCIALNO_VARSTVO">#REF!</definedName>
    <definedName name="SREDSTVA_ZA_DELO_OBČINSKIH_ORGANOV">#REF!</definedName>
    <definedName name="STANOVANJSKO_GOSPODARSTVO">#REF!</definedName>
    <definedName name="ŠPORT">#REF!</definedName>
    <definedName name="_xlnm.Print_Titles" localSheetId="0">'Proračun spl. del'!$3:$3</definedName>
    <definedName name="TURIZEM_IN_DROBNO_GOSPODARSTVO">#REF!</definedName>
    <definedName name="UREJANJE_PROSTORA">#REF!</definedName>
    <definedName name="VARSTVO_OKOLJA">#REF!</definedName>
    <definedName name="VARSTVO_PRED_NARAVN._IN_DRUGIMI_NESREČAMI">#REF!</definedName>
    <definedName name="ZDRAVSTVO">#REF!</definedName>
    <definedName name="ZNANOST">#REF!</definedName>
  </definedNames>
  <calcPr calcId="191029"/>
</workbook>
</file>

<file path=xl/calcChain.xml><?xml version="1.0" encoding="utf-8"?>
<calcChain xmlns="http://schemas.openxmlformats.org/spreadsheetml/2006/main">
  <c r="F130" i="5" l="1"/>
  <c r="F129" i="5"/>
  <c r="F125" i="5"/>
  <c r="F122" i="5"/>
  <c r="F119" i="5"/>
  <c r="F117" i="5"/>
  <c r="F115" i="5"/>
  <c r="F113" i="5"/>
  <c r="F112" i="5"/>
  <c r="F111" i="5"/>
  <c r="F109" i="5"/>
  <c r="F107" i="5"/>
  <c r="F106" i="5"/>
  <c r="F104" i="5"/>
  <c r="F103" i="5"/>
  <c r="F100" i="5"/>
  <c r="F99" i="5"/>
  <c r="F98" i="5"/>
  <c r="F97" i="5"/>
  <c r="F96" i="5"/>
  <c r="F95" i="5"/>
  <c r="F94" i="5"/>
  <c r="F91" i="5"/>
  <c r="F90" i="5"/>
  <c r="F89" i="5"/>
  <c r="F87" i="5"/>
  <c r="F85" i="5"/>
  <c r="F84" i="5"/>
  <c r="F82" i="5"/>
  <c r="F81" i="5"/>
  <c r="F78" i="5"/>
  <c r="F76" i="5"/>
  <c r="F74" i="5"/>
  <c r="F73" i="5"/>
  <c r="F72" i="5"/>
  <c r="F71" i="5"/>
  <c r="F70" i="5"/>
  <c r="F69" i="5"/>
  <c r="F68" i="5"/>
  <c r="F67" i="5"/>
  <c r="F66" i="5"/>
  <c r="F64" i="5"/>
  <c r="F63" i="5"/>
  <c r="F62" i="5"/>
  <c r="F61" i="5"/>
  <c r="F60" i="5"/>
  <c r="F58" i="5"/>
  <c r="F57" i="5"/>
  <c r="F56" i="5"/>
  <c r="F55" i="5"/>
  <c r="F54" i="5"/>
  <c r="F53" i="5"/>
  <c r="F49" i="5"/>
  <c r="F48" i="5"/>
  <c r="F46" i="5"/>
  <c r="F45" i="5"/>
  <c r="F43" i="5"/>
  <c r="F40" i="5"/>
  <c r="F39" i="5"/>
  <c r="F36" i="5"/>
  <c r="F34" i="5"/>
  <c r="F33" i="5"/>
  <c r="F30" i="5"/>
  <c r="F28" i="5"/>
  <c r="F26" i="5"/>
  <c r="F24" i="5"/>
  <c r="F22" i="5"/>
  <c r="F21" i="5"/>
  <c r="F18" i="5"/>
  <c r="F17" i="5"/>
  <c r="F16" i="5"/>
  <c r="F14" i="5"/>
  <c r="F13" i="5"/>
  <c r="F12" i="5"/>
  <c r="F11" i="5"/>
  <c r="F9" i="5"/>
  <c r="G125" i="5"/>
  <c r="G122" i="5"/>
  <c r="G117" i="5"/>
  <c r="G115" i="5"/>
  <c r="G113" i="5"/>
  <c r="G112" i="5"/>
  <c r="G111" i="5"/>
  <c r="G107" i="5"/>
  <c r="G106" i="5"/>
  <c r="G104" i="5"/>
  <c r="G103" i="5"/>
  <c r="G100" i="5"/>
  <c r="G99" i="5"/>
  <c r="G98" i="5"/>
  <c r="G97" i="5"/>
  <c r="G96" i="5"/>
  <c r="G95" i="5"/>
  <c r="G94" i="5"/>
  <c r="G91" i="5"/>
  <c r="G90" i="5"/>
  <c r="G89" i="5"/>
  <c r="G87" i="5"/>
  <c r="G85" i="5"/>
  <c r="G84" i="5"/>
  <c r="G82" i="5"/>
  <c r="G81" i="5"/>
  <c r="G78" i="5"/>
  <c r="G76" i="5"/>
  <c r="G74" i="5"/>
  <c r="G73" i="5"/>
  <c r="G72" i="5"/>
  <c r="G71" i="5"/>
  <c r="G70" i="5"/>
  <c r="G69" i="5"/>
  <c r="G68" i="5"/>
  <c r="G67" i="5"/>
  <c r="G66" i="5"/>
  <c r="G64" i="5"/>
  <c r="G63" i="5"/>
  <c r="G62" i="5"/>
  <c r="G61" i="5"/>
  <c r="G60" i="5"/>
  <c r="G58" i="5"/>
  <c r="G57" i="5"/>
  <c r="G56" i="5"/>
  <c r="G55" i="5"/>
  <c r="G54" i="5"/>
  <c r="G53" i="5"/>
  <c r="G49" i="5"/>
  <c r="G48" i="5"/>
  <c r="G46" i="5"/>
  <c r="G45" i="5"/>
  <c r="G43" i="5"/>
  <c r="G40" i="5"/>
  <c r="G39" i="5"/>
  <c r="G36" i="5"/>
  <c r="G34" i="5"/>
  <c r="G33" i="5"/>
  <c r="G30" i="5"/>
  <c r="G28" i="5"/>
  <c r="G26" i="5"/>
  <c r="G24" i="5"/>
  <c r="G22" i="5"/>
  <c r="G21" i="5"/>
  <c r="G18" i="5"/>
  <c r="G17" i="5"/>
  <c r="G16" i="5"/>
  <c r="G14" i="5"/>
  <c r="G13" i="5"/>
  <c r="G12" i="5"/>
  <c r="G11" i="5"/>
  <c r="G9" i="5"/>
  <c r="E124" i="5"/>
  <c r="D124" i="5"/>
  <c r="G124" i="5" s="1"/>
  <c r="E121" i="5"/>
  <c r="E120" i="5" s="1"/>
  <c r="D121" i="5"/>
  <c r="G121" i="5" s="1"/>
  <c r="E116" i="5"/>
  <c r="E114" i="5" s="1"/>
  <c r="D116" i="5"/>
  <c r="G116" i="5" s="1"/>
  <c r="E105" i="5"/>
  <c r="D105" i="5"/>
  <c r="G105" i="5" s="1"/>
  <c r="E102" i="5"/>
  <c r="D102" i="5"/>
  <c r="G102" i="5" s="1"/>
  <c r="E93" i="5"/>
  <c r="E92" i="5" s="1"/>
  <c r="D93" i="5"/>
  <c r="G93" i="5" s="1"/>
  <c r="E88" i="5"/>
  <c r="D88" i="5"/>
  <c r="G88" i="5" s="1"/>
  <c r="E86" i="5"/>
  <c r="D86" i="5"/>
  <c r="G86" i="5" s="1"/>
  <c r="E83" i="5"/>
  <c r="D83" i="5"/>
  <c r="G83" i="5" s="1"/>
  <c r="E80" i="5"/>
  <c r="D80" i="5"/>
  <c r="G80" i="5" s="1"/>
  <c r="E77" i="5"/>
  <c r="D77" i="5"/>
  <c r="F77" i="5" s="1"/>
  <c r="E75" i="5"/>
  <c r="D75" i="5"/>
  <c r="G75" i="5" s="1"/>
  <c r="E65" i="5"/>
  <c r="D65" i="5"/>
  <c r="F65" i="5" s="1"/>
  <c r="E59" i="5"/>
  <c r="D59" i="5"/>
  <c r="G59" i="5" s="1"/>
  <c r="E52" i="5"/>
  <c r="D52" i="5"/>
  <c r="G52" i="5" s="1"/>
  <c r="E44" i="5"/>
  <c r="D44" i="5"/>
  <c r="G44" i="5" s="1"/>
  <c r="E42" i="5"/>
  <c r="D42" i="5"/>
  <c r="G42" i="5" s="1"/>
  <c r="E38" i="5"/>
  <c r="E37" i="5" s="1"/>
  <c r="D38" i="5"/>
  <c r="G38" i="5" s="1"/>
  <c r="E35" i="5"/>
  <c r="D35" i="5"/>
  <c r="G35" i="5" s="1"/>
  <c r="E32" i="5"/>
  <c r="D32" i="5"/>
  <c r="G32" i="5" s="1"/>
  <c r="E29" i="5"/>
  <c r="D29" i="5"/>
  <c r="F29" i="5" s="1"/>
  <c r="E27" i="5"/>
  <c r="D27" i="5"/>
  <c r="G27" i="5" s="1"/>
  <c r="E25" i="5"/>
  <c r="D25" i="5"/>
  <c r="F25" i="5" s="1"/>
  <c r="E23" i="5"/>
  <c r="D23" i="5"/>
  <c r="G23" i="5" s="1"/>
  <c r="E20" i="5"/>
  <c r="D20" i="5"/>
  <c r="G20" i="5" s="1"/>
  <c r="E15" i="5"/>
  <c r="D15" i="5"/>
  <c r="G15" i="5" s="1"/>
  <c r="E10" i="5"/>
  <c r="D10" i="5"/>
  <c r="G10" i="5" s="1"/>
  <c r="E8" i="5"/>
  <c r="D8" i="5"/>
  <c r="G8" i="5" s="1"/>
  <c r="E123" i="5"/>
  <c r="E110" i="5"/>
  <c r="E47" i="5"/>
  <c r="F8" i="5" l="1"/>
  <c r="F15" i="5"/>
  <c r="F23" i="5"/>
  <c r="F27" i="5"/>
  <c r="E31" i="5"/>
  <c r="F31" i="5" s="1"/>
  <c r="E41" i="5"/>
  <c r="E51" i="5"/>
  <c r="F75" i="5"/>
  <c r="F80" i="5"/>
  <c r="F86" i="5"/>
  <c r="F105" i="5"/>
  <c r="F10" i="5"/>
  <c r="F20" i="5"/>
  <c r="F42" i="5"/>
  <c r="F52" i="5"/>
  <c r="F88" i="5"/>
  <c r="F102" i="5"/>
  <c r="F124" i="5"/>
  <c r="G77" i="5"/>
  <c r="F35" i="5"/>
  <c r="F59" i="5"/>
  <c r="F83" i="5"/>
  <c r="G29" i="5"/>
  <c r="G65" i="5"/>
  <c r="F32" i="5"/>
  <c r="F44" i="5"/>
  <c r="F116" i="5"/>
  <c r="G25" i="5"/>
  <c r="F93" i="5"/>
  <c r="F121" i="5"/>
  <c r="F38" i="5"/>
  <c r="E7" i="5"/>
  <c r="E19" i="5"/>
  <c r="F19" i="5" s="1"/>
  <c r="E79" i="5"/>
  <c r="E101" i="5"/>
  <c r="E127" i="5"/>
  <c r="E118" i="5"/>
  <c r="D101" i="5"/>
  <c r="D47" i="5"/>
  <c r="G47" i="5" s="1"/>
  <c r="D41" i="5"/>
  <c r="G41" i="5" s="1"/>
  <c r="D110" i="5"/>
  <c r="G110" i="5" s="1"/>
  <c r="D7" i="5"/>
  <c r="D19" i="5"/>
  <c r="D31" i="5"/>
  <c r="G31" i="5" s="1"/>
  <c r="D37" i="5"/>
  <c r="G37" i="5" s="1"/>
  <c r="D51" i="5"/>
  <c r="D79" i="5"/>
  <c r="D92" i="5"/>
  <c r="G92" i="5" s="1"/>
  <c r="D114" i="5"/>
  <c r="G114" i="5" s="1"/>
  <c r="D120" i="5"/>
  <c r="G120" i="5" s="1"/>
  <c r="D123" i="5"/>
  <c r="F110" i="5" l="1"/>
  <c r="G51" i="5"/>
  <c r="G7" i="5"/>
  <c r="G101" i="5"/>
  <c r="F79" i="5"/>
  <c r="F92" i="5"/>
  <c r="F37" i="5"/>
  <c r="F118" i="5"/>
  <c r="E6" i="5"/>
  <c r="F7" i="5"/>
  <c r="F51" i="5"/>
  <c r="F47" i="5"/>
  <c r="F120" i="5"/>
  <c r="G123" i="5"/>
  <c r="F123" i="5"/>
  <c r="G79" i="5"/>
  <c r="G19" i="5"/>
  <c r="E50" i="5"/>
  <c r="F101" i="5"/>
  <c r="F41" i="5"/>
  <c r="F114" i="5"/>
  <c r="D118" i="5"/>
  <c r="G118" i="5" s="1"/>
  <c r="D50" i="5"/>
  <c r="G50" i="5" s="1"/>
  <c r="D127" i="5"/>
  <c r="G127" i="5" s="1"/>
  <c r="D6" i="5"/>
  <c r="F127" i="5" l="1"/>
  <c r="F50" i="5"/>
  <c r="E5" i="5"/>
  <c r="F6" i="5"/>
  <c r="D5" i="5"/>
  <c r="G6" i="5"/>
  <c r="F5" i="5" l="1"/>
  <c r="E108" i="5"/>
  <c r="D108" i="5"/>
  <c r="G5" i="5"/>
  <c r="E126" i="5" l="1"/>
  <c r="F108" i="5"/>
  <c r="G108" i="5"/>
  <c r="D126" i="5"/>
  <c r="E128" i="5" l="1"/>
  <c r="F126" i="5"/>
  <c r="D128" i="5"/>
  <c r="G128" i="5" s="1"/>
  <c r="G126" i="5"/>
  <c r="F128" i="5" l="1"/>
</calcChain>
</file>

<file path=xl/sharedStrings.xml><?xml version="1.0" encoding="utf-8"?>
<sst xmlns="http://schemas.openxmlformats.org/spreadsheetml/2006/main" count="161" uniqueCount="150">
  <si>
    <t>I.</t>
  </si>
  <si>
    <t>II.</t>
  </si>
  <si>
    <t>III.</t>
  </si>
  <si>
    <t>IV.</t>
  </si>
  <si>
    <t>OPIS</t>
  </si>
  <si>
    <t>DAVKI NA DOHODEK IN DOBIČEK</t>
  </si>
  <si>
    <t>DAVKI NA PREMOŽENJE</t>
  </si>
  <si>
    <t>DOMAČI DAVKI NA BLAGO IN STORITVE</t>
  </si>
  <si>
    <t>TAKSE IN PRISTOJBINE</t>
  </si>
  <si>
    <t>PRIHODKI OD PRODAJE BLAGA IN STORITEV</t>
  </si>
  <si>
    <t>DRUGI NEDAVČNI PRIHODKI</t>
  </si>
  <si>
    <t>PRIHODKI OD PRODAJE OSNOVNIH SREDSTEV</t>
  </si>
  <si>
    <t>PREJETE DONACIJE IZ TUJINE</t>
  </si>
  <si>
    <t>TRANSFERNI PRIHODKI IZ DRUGIH JAVNOFINANČNIH INSTITUCIJ</t>
  </si>
  <si>
    <t>KONTO</t>
  </si>
  <si>
    <t xml:space="preserve"> </t>
  </si>
  <si>
    <t xml:space="preserve">   </t>
  </si>
  <si>
    <t>DRUGI DAVKI</t>
  </si>
  <si>
    <t xml:space="preserve">UDELEŽBA NA DOBIČKU IN DOHODKI OD PREMOŽENJA </t>
  </si>
  <si>
    <t xml:space="preserve">  </t>
  </si>
  <si>
    <t>PRIHODKI OD PRODAJE ZALOG</t>
  </si>
  <si>
    <t xml:space="preserve">PREJETE DONACIJE IZ DOMAČIH VIROV </t>
  </si>
  <si>
    <t>S K U P A J    O D H O D K I  (40+41+42+43)</t>
  </si>
  <si>
    <t>TEKOČI ODHODKI  (400+401+402+403+409)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</si>
  <si>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</si>
  <si>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</si>
  <si>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</si>
  <si>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</si>
  <si>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SUBVENCIJE</t>
  </si>
  <si>
    <t>TRANSFERI POSAMEZNIKOM IN GOSPODINJSTVOM</t>
  </si>
  <si>
    <t xml:space="preserve">DRUGI TEKOČI DOMAČI TRANSFERI </t>
  </si>
  <si>
    <t xml:space="preserve">    </t>
  </si>
  <si>
    <t>NAKUP IN GRADNJA OSNOVNIH SREDSTEV</t>
  </si>
  <si>
    <t>B.   RAČUN FINANČNIH TERJATEV IN NALOŽB</t>
  </si>
  <si>
    <t xml:space="preserve">PREJETA VRAČILA DANIH POSOJIL </t>
  </si>
  <si>
    <t xml:space="preserve">PRODAJA KAPITALSKIH DELEŽEV </t>
  </si>
  <si>
    <t>44</t>
  </si>
  <si>
    <t>V.</t>
  </si>
  <si>
    <t>DANA POSOJILA IN POVEČANJE KAPITALSKIH DELEŽEV  (440+441)</t>
  </si>
  <si>
    <t>DANA POSOJILA</t>
  </si>
  <si>
    <t>VI.</t>
  </si>
  <si>
    <t>VII.</t>
  </si>
  <si>
    <t>VIII.</t>
  </si>
  <si>
    <t>ZADOLŽEVANJE  (500)</t>
  </si>
  <si>
    <t>DOMAČE ZADOLŽEVANJE</t>
  </si>
  <si>
    <t>IX.</t>
  </si>
  <si>
    <t>ODPLAČILA  DOLGA  (550)</t>
  </si>
  <si>
    <t xml:space="preserve">ODPLAČILA DOMAČEGA DOLGA </t>
  </si>
  <si>
    <t>X.</t>
  </si>
  <si>
    <t>INVESTICIJSKI TRANSFERI PRAVNIM IN FIZ.OSEBAM</t>
  </si>
  <si>
    <t>INVESTICIJSKI TRANSFERI PRORAČUNSKIM UPORABNIKOM</t>
  </si>
  <si>
    <t>OSTALA PREJETA SREDSTVA IZ PRORAČUNA EVROPSKE UNIJE</t>
  </si>
  <si>
    <t>752</t>
  </si>
  <si>
    <t>KUPNINE IZ NASLOVA PRIVATIZACIJE</t>
  </si>
  <si>
    <t>PREJETA SREDSTVA IZ DRŽAVNEGA PRORAČUNA IZ SREDSTEV PRORAČUNA EVROPSKE UNIJE</t>
  </si>
  <si>
    <t>REZERVE</t>
  </si>
  <si>
    <t>PREJETA SREDSTVA OD DRUGIH EVROPSKIH INSTITUCIJ</t>
  </si>
  <si>
    <t xml:space="preserve">GLOBE IN DRUGE DENARNE KAZNI </t>
  </si>
  <si>
    <t>TRANSFERI NEPROFITNIM ORGANIZACIJAM IN USTANOVAM</t>
  </si>
  <si>
    <t xml:space="preserve">POVEČANJE KAPITALSKIH DELEŽEV IN FINANČNIH NALOŽB </t>
  </si>
  <si>
    <t>PRIHODKI OD PRODAJE ZEMLJIŠČ IN NEOPREDMETENIHSREDSTEV</t>
  </si>
  <si>
    <t>STANJE SREDSTEV NA RAČUNIH OB KONCU PRETEKLEGA LETA</t>
  </si>
  <si>
    <t>PRORAČUNSKI PRESEŽEK (PRIMANJKLJAJ) (I. - II.)</t>
  </si>
  <si>
    <t>S K U P A J    P R I H O D K I  (70+71+72+73+74+78)</t>
  </si>
  <si>
    <t xml:space="preserve">DAVČNI PRIHODKI  (700+703+704+706)     </t>
  </si>
  <si>
    <t>C.   R A Č U N   F I N A N C I R A N J A</t>
  </si>
  <si>
    <t>A.   BILANCA PRIHODKOV IN ODHODKOV</t>
  </si>
  <si>
    <t>TEKOČI PRIHODKI  (70+71)</t>
  </si>
  <si>
    <t>NEDAVČNI  PRIHODKI  (710+711+712+713+714)</t>
  </si>
  <si>
    <t>PREJETA SREDSTVA IZ EVROPSKE UNIJE  (786+787)</t>
  </si>
  <si>
    <t>KAPITALSKI PRIHODKI  (720+721+722)</t>
  </si>
  <si>
    <t>PREJETE DONACIJE  (730+731)</t>
  </si>
  <si>
    <t xml:space="preserve">TRANSFERNI PRIHODKI  (740+741)   </t>
  </si>
  <si>
    <t>TEKOČI TRANSFERI  (410+411+412+413)</t>
  </si>
  <si>
    <t>INVESTICIJSKI ODHODKI  (420)</t>
  </si>
  <si>
    <t>INVESTICIJSKI TRANSFERI  (431+432)</t>
  </si>
  <si>
    <t>PREJETA VRAČILA DANIH POSOJIL IN PRODAJA KAPITALSKIH DELEŽEV  (750+751+752)</t>
  </si>
  <si>
    <t>PREJETA MINUS DANA POSOJILA IN SPREMEMBE KAPITALSKIH DELEŽEV  (IV. - V.)</t>
  </si>
  <si>
    <t>- OD TEGA PRESEŽEK FINANČNE IZRAVNAVE IZ PRETEKLEGA LETA</t>
  </si>
  <si>
    <t>XI.</t>
  </si>
  <si>
    <t>NETO ZADOLŽEVANJE  (VII. - VIII.)</t>
  </si>
  <si>
    <t>POVEČANJE (ZMANJŠANJE) SREDSTEV NA RAČUNIH (III.+VI.+X.) = (I.+IV.+VII.) - (II.+V.+VIII.)</t>
  </si>
  <si>
    <t>NETO FINANCIRANJE  (VI.+X.-IX.)</t>
  </si>
  <si>
    <t>TEKOČI TRANSFERI V TUJINO</t>
  </si>
  <si>
    <t>VP 2023 [1]_x000D_
v EUR</t>
  </si>
  <si>
    <t>REB I 2023 [2]_x000D_
v EUR</t>
  </si>
  <si>
    <t>Indeks 2:1 [3]_x000D_
v %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</si>
  <si>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</si>
  <si>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</si>
  <si>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</si>
  <si>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</si>
  <si>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</si>
  <si>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DRUGI IZDATKI ZAPOSLENIM</t>
  </si>
  <si>
    <t>PRISPEVEK ZA POKOJNINSKO IN INVALIDSKO ZAVAROVANJE</t>
  </si>
  <si>
    <t>PRISPEVEK ZA ZDRAVSTVENO ZAVAROVANJE</t>
  </si>
  <si>
    <t>PRISPEVEK ZA ZAPOSLOVANJE</t>
  </si>
  <si>
    <t>PRISPEVEK ZA STARŠEVSKO VARSTVO</t>
  </si>
  <si>
    <t>PREMIJE KOLEKT.DOD.POK.ZAVAROVANJA, NA PODLAGI ZKDPZJU</t>
  </si>
  <si>
    <t>PISARNIŠKI IN SPLOŠNI MATERIAL IN STORITVE</t>
  </si>
  <si>
    <t>POSEBNI MATERIAL IN STORITVE</t>
  </si>
  <si>
    <t>ENERGIJA,VODA,KOMUNALNE STORITVE IN KOMUNIKACIJE</t>
  </si>
  <si>
    <t>PREVOZNI STROŠKI IN STORITVE</t>
  </si>
  <si>
    <t>IZDATKI ZA SLUŽBENA POTOVANJA</t>
  </si>
  <si>
    <t>TEKOČE VZDRŽEVANJE</t>
  </si>
  <si>
    <t>POSLOVNE NAJEMNINE IN ZAKUPNINE</t>
  </si>
  <si>
    <t>KAZNI IN ODŠKODNINE</t>
  </si>
  <si>
    <t>DRUGI OPERATIVNI ODHODKI</t>
  </si>
  <si>
    <t>PLAČILA OBRESTI OD KREDITOV-POSLOVNIM BANKAM</t>
  </si>
  <si>
    <t>PRORAČUNSKA REZERVA</t>
  </si>
  <si>
    <t>SUBVENCIJE JAVNIM PODJETJEM</t>
  </si>
  <si>
    <t>SUBVENCIJE PRIVATNIM PODJETJEM IN ZASEBNIKOM</t>
  </si>
  <si>
    <t>DRUŽINSKI PREJEMKI IN STARŠEVSKA NADOMESTILA</t>
  </si>
  <si>
    <t>DRUGI TRANSFERI POSAMEZNIKOM</t>
  </si>
  <si>
    <t>TEKOČI TRANSFERI NEPRIDOBITNIM ORGANIZACIJAM IN USTANOVAM</t>
  </si>
  <si>
    <t>TEKOČI TRANSFERI DRUGIM RAVNEM DRŽAVE</t>
  </si>
  <si>
    <t>TEKOČI TRANSFERI V JAVNE ZAVODE</t>
  </si>
  <si>
    <t>NAKUP PREVOZNIH SREDSTEV</t>
  </si>
  <si>
    <t>NAKUP OPREME</t>
  </si>
  <si>
    <t>NOVOGRADNJE,REKONSTRUKCIJE IN ADAPTACIJE</t>
  </si>
  <si>
    <t>INVESTICIJSKO VZDRŽEVANJE IN OBNOVE</t>
  </si>
  <si>
    <t>NAKUP ZEMLJIŠČ IN NARAVNIH BOGASTEV</t>
  </si>
  <si>
    <t>NAKUP NEMATERIALNEGA PREMOŽENJA</t>
  </si>
  <si>
    <t>ŠTUDIJE O IZVEDLJIVOSTI PROJEKTOV IN PROJEKTNA DOKUMENTACIJA</t>
  </si>
  <si>
    <t>INVESTICIJSKI TRANSFERI PRIVATNIM PODJETJEM</t>
  </si>
  <si>
    <t>INVESTICIJSKI TRANSFERI POSEMAZNIKOM IN ZASEBNIKOM</t>
  </si>
  <si>
    <t>INVESTICIJSKI TRANSFERI OBČINAM</t>
  </si>
  <si>
    <t>INVESTICIJSKI TRANSFERI JAVNIM ZAVODOM</t>
  </si>
  <si>
    <t>POVEČANJE KAPITALSKIH DELEŽEV V PRIVATNIH PODJETJIH</t>
  </si>
  <si>
    <t>NAJETI KREDITI PRI POSLOVNIH BANKAH</t>
  </si>
  <si>
    <t>ODPLAČILA KREDITOV POSLOVNIM BANKAM</t>
  </si>
  <si>
    <t>DOHODNINA</t>
  </si>
  <si>
    <t>DAVKI NA NEPREMIČNINE</t>
  </si>
  <si>
    <t>DAVKI NA PREMIČNINE</t>
  </si>
  <si>
    <t>DAVKI NA DEDIŠČINE IN DARILA</t>
  </si>
  <si>
    <t>DAVKI NA PROMET NEPREMIČNIN IN NA FINANČNO PREMOŽENJE</t>
  </si>
  <si>
    <t>DAVKI NA POSEBNE STORITVE</t>
  </si>
  <si>
    <t>DRUGI DAVKI NA UPORABO BLAGA IN STORITEV</t>
  </si>
  <si>
    <t>PRIHODKI OD OBRESTI</t>
  </si>
  <si>
    <t>PRIHODKI OD PREMOŽENJA</t>
  </si>
  <si>
    <t>UPRAVNE TAKSE IN PRISTOJBINE</t>
  </si>
  <si>
    <t>DENARNE KAZNI</t>
  </si>
  <si>
    <t>PRIHODKI OD PRODAJE ZGRADB IN PROSTOROV</t>
  </si>
  <si>
    <t>PRIHODKI OD PRODAJE STAVBNIH ZEMLJIŠČ</t>
  </si>
  <si>
    <t>PREJETE DONACIJE IN DARILA OD DOMAČIH PRAVNIH OSEB</t>
  </si>
  <si>
    <t>PREJETA SREDSTVA IZ DRŽAVNEGA PRORAČUNA</t>
  </si>
  <si>
    <t>PREJETA SR.IZ DR.PROR.IZ SRED.PROAČUNA EU IZ STRUKTURNIH SKLADOV</t>
  </si>
  <si>
    <t>PREJETA SRED. IZ DRŽ.PRORAČ. IZ SRED. PRORAČ. EU IZ KOHEZ. SKLADA</t>
  </si>
  <si>
    <t>REB-VP v EUR</t>
  </si>
  <si>
    <t>REBALANS 1. PRORAČUNA OBČINE TRŽIČ ZA LETO 2023 - SPLOŠNI DEL</t>
  </si>
  <si>
    <t>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</si>
</sst>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6"/>
      <name val="Arial CE"/>
      <family val="2"/>
      <charset val="238"/>
    </font>
    <font>
      <b/>
      <sz val="13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sz val="11"/>
      <name val="Times New Roman"/>
      <family val="1"/>
    </font>
    <font>
      <sz val="11"/>
      <name val="Arial CE"/>
      <family val="2"/>
      <charset val="238"/>
    </font>
    <font>
      <sz val="10"/>
      <name val="Arial"/>
      <charset val="238"/>
    </font>
    <font>
      <b/>
      <sz val="11"/>
      <color indexed="8"/>
      <name val="Arial"/>
      <family val="2"/>
      <charset val="238"/>
    </font>
    <font>
      <b/>
      <sz val="14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0">
    <xf numFmtId="0" fontId="0" fillId="0" borderId="0" xfId="0"/>
    <xf numFmtId="0" fontId="0" fillId="0" borderId="0" xfId="0" applyFill="1"/>
    <xf numFmtId="0" fontId="4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0" fontId="2" fillId="2" borderId="8" xfId="0" applyFont="1" applyFill="1" applyBorder="1" applyAlignment="1">
      <alignment horizontal="centerContinuous" vertical="center"/>
    </xf>
    <xf numFmtId="0" fontId="2" fillId="0" borderId="0" xfId="0" applyFont="1" applyFill="1"/>
    <xf numFmtId="0" fontId="2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8" xfId="0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quotePrefix="1" applyFont="1" applyBorder="1" applyAlignment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>
      <alignment vertical="center"/>
    </xf>
    <xf numFmtId="1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3" fontId="1" fillId="4" borderId="8" xfId="0" applyNumberFormat="1" applyFont="1" applyFill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1" fillId="0" borderId="8" xfId="0" applyNumberFormat="1" applyFont="1" applyBorder="1" applyAlignment="1" applyProtection="1">
      <alignment vertical="center"/>
      <protection locked="0"/>
    </xf>
    <xf numFmtId="3" fontId="1" fillId="0" borderId="11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10" fillId="0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49" fontId="12" fillId="0" borderId="12" xfId="1" applyNumberFormat="1" applyFont="1" applyBorder="1" applyAlignment="1">
      <alignment horizontal="right"/>
    </xf>
    <xf numFmtId="0" fontId="6" fillId="0" borderId="3" xfId="0" applyFont="1" applyBorder="1" applyAlignment="1">
      <alignment vertical="center"/>
    </xf>
    <xf numFmtId="49" fontId="12" fillId="0" borderId="13" xfId="1" applyNumberFormat="1" applyFont="1" applyBorder="1"/>
    <xf numFmtId="0" fontId="4" fillId="2" borderId="14" xfId="0" applyFont="1" applyFill="1" applyBorder="1" applyAlignment="1">
      <alignment horizontal="centerContinuous" vertic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2">
    <cellStyle name="Navadno" xfId="0" builtinId="0"/>
    <cellStyle name="Navadno_Proračun spl. del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146"/>
  <sheetViews>
    <sheetView tabSelected="1" zoomScale="75" zoomScaleNormal="75" workbookViewId="0">
      <selection activeCell="D19" sqref="D19"/>
    </sheetView>
  </sheetViews>
  <sheetFormatPr defaultRowHeight="12.75" outlineLevelRow="1" x14ac:dyDescent="0.2"/>
  <cols>
    <col min="1" max="1" width="6.28515625" customWidth="1"/>
    <col min="2" max="2" width="6.42578125" customWidth="1"/>
    <col min="3" max="3" width="87.28515625" customWidth="1"/>
    <col min="4" max="7" width="16.140625" customWidth="1"/>
    <col min="8" max="16384" width="9.140625" style="1"/>
  </cols>
  <sheetData>
    <row r="1" spans="1:7" ht="19.5" customHeight="1" x14ac:dyDescent="0.25">
      <c r="A1" s="59" t="s">
        <v>148</v>
      </c>
      <c r="B1" s="59"/>
      <c r="C1" s="59"/>
      <c r="D1" s="59"/>
      <c r="E1" s="59"/>
      <c r="F1" s="59"/>
      <c r="G1" s="59"/>
    </row>
    <row r="2" spans="1:7" ht="19.5" customHeight="1" thickBot="1" x14ac:dyDescent="0.25">
      <c r="B2" s="58"/>
      <c r="C2" s="58"/>
      <c r="G2" t="s">
        <v>149</v>
      </c>
    </row>
    <row r="3" spans="1:7" s="12" customFormat="1" ht="51" customHeight="1" thickBot="1" x14ac:dyDescent="0.25">
      <c r="A3" s="6" t="s">
        <v>14</v>
      </c>
      <c r="B3" s="7"/>
      <c r="C3" s="8" t="s">
        <v>4</v>
      </c>
      <c r="D3" s="9" t="s">
        <v>84</v>
      </c>
      <c r="E3" s="9" t="s">
        <v>85</v>
      </c>
      <c r="F3" s="9" t="s">
        <v>147</v>
      </c>
      <c r="G3" s="9" t="s">
        <v>86</v>
      </c>
    </row>
    <row r="4" spans="1:7" s="10" customFormat="1" ht="20.25" customHeight="1" x14ac:dyDescent="0.25">
      <c r="A4" s="57" t="s">
        <v>66</v>
      </c>
      <c r="B4" s="4"/>
      <c r="C4" s="4"/>
      <c r="D4" s="5"/>
      <c r="E4" s="5"/>
      <c r="F4" s="5"/>
      <c r="G4" s="5"/>
    </row>
    <row r="5" spans="1:7" ht="20.25" customHeight="1" x14ac:dyDescent="0.2">
      <c r="A5" s="13" t="s">
        <v>15</v>
      </c>
      <c r="B5" s="39" t="s">
        <v>0</v>
      </c>
      <c r="C5" s="25" t="s">
        <v>63</v>
      </c>
      <c r="D5" s="15">
        <f>+D6+D31+D37+D41+D47</f>
        <v>15271182.09</v>
      </c>
      <c r="E5" s="15">
        <f>+E6+E31+E37+E41+E47</f>
        <v>16231056.390000001</v>
      </c>
      <c r="F5" s="15">
        <f>E5-D5</f>
        <v>959874.30000000075</v>
      </c>
      <c r="G5" s="15">
        <f>IF(D5&lt;&gt;0,E5/D5*100,"-")</f>
        <v>106.28552717362038</v>
      </c>
    </row>
    <row r="6" spans="1:7" ht="16.5" x14ac:dyDescent="0.2">
      <c r="A6" s="13"/>
      <c r="B6" s="16" t="s">
        <v>16</v>
      </c>
      <c r="C6" s="14" t="s">
        <v>67</v>
      </c>
      <c r="D6" s="15">
        <f>+D7+D19</f>
        <v>12736601.960000001</v>
      </c>
      <c r="E6" s="15">
        <f>+E7+E19</f>
        <v>13955959.52</v>
      </c>
      <c r="F6" s="15">
        <f t="shared" ref="F6:F69" si="0">E6-D6</f>
        <v>1219357.5599999987</v>
      </c>
      <c r="G6" s="15">
        <f>IF(D6&lt;&gt;0,E6/D6*100,"-")</f>
        <v>109.57364895149789</v>
      </c>
    </row>
    <row r="7" spans="1:7" ht="15.75" x14ac:dyDescent="0.2">
      <c r="A7" s="35">
        <v>70</v>
      </c>
      <c r="B7" s="36"/>
      <c r="C7" s="36" t="s">
        <v>64</v>
      </c>
      <c r="D7" s="37">
        <f>D8+D10+D15+D18</f>
        <v>10985415</v>
      </c>
      <c r="E7" s="37">
        <f>E8+E10+E15+E18</f>
        <v>11549538</v>
      </c>
      <c r="F7" s="37">
        <f t="shared" si="0"/>
        <v>564123</v>
      </c>
      <c r="G7" s="37">
        <f>IF(D7&lt;&gt;0,E7/D7*100,"-")</f>
        <v>105.1351997170794</v>
      </c>
    </row>
    <row r="8" spans="1:7" ht="15.75" customHeight="1" x14ac:dyDescent="0.2">
      <c r="A8" s="17">
        <v>700</v>
      </c>
      <c r="B8" s="18"/>
      <c r="C8" s="18" t="s">
        <v>5</v>
      </c>
      <c r="D8" s="19">
        <f>+D9</f>
        <v>9401310</v>
      </c>
      <c r="E8" s="19">
        <f>+E9</f>
        <v>9866433</v>
      </c>
      <c r="F8" s="19">
        <f t="shared" si="0"/>
        <v>465123</v>
      </c>
      <c r="G8" s="19">
        <f>IF(D8&lt;&gt;0,E8/D8*100,"-")</f>
        <v>104.94742753935355</v>
      </c>
    </row>
    <row r="9" spans="1:7" ht="15.75" hidden="1" customHeight="1" outlineLevel="1" x14ac:dyDescent="0.2">
      <c r="A9" s="17">
        <v>7000</v>
      </c>
      <c r="B9" s="18"/>
      <c r="C9" s="18" t="s">
        <v>130</v>
      </c>
      <c r="D9" s="19">
        <v>9401310</v>
      </c>
      <c r="E9" s="19">
        <v>9866433</v>
      </c>
      <c r="F9" s="19">
        <f t="shared" si="0"/>
        <v>465123</v>
      </c>
      <c r="G9" s="19">
        <f>IF(D9&lt;&gt;0,E9/D9*100,"-")</f>
        <v>104.94742753935355</v>
      </c>
    </row>
    <row r="10" spans="1:7" ht="15" collapsed="1" x14ac:dyDescent="0.2">
      <c r="A10" s="17">
        <v>703</v>
      </c>
      <c r="B10" s="18"/>
      <c r="C10" s="18" t="s">
        <v>6</v>
      </c>
      <c r="D10" s="19">
        <f>+D11+D12+D13+D14</f>
        <v>1269605</v>
      </c>
      <c r="E10" s="19">
        <f>+E11+E12+E13+E14</f>
        <v>1368605</v>
      </c>
      <c r="F10" s="19">
        <f t="shared" si="0"/>
        <v>99000</v>
      </c>
      <c r="G10" s="19">
        <f>IF(D10&lt;&gt;0,E10/D10*100,"-")</f>
        <v>107.7977008597162</v>
      </c>
    </row>
    <row r="11" spans="1:7" ht="15" hidden="1" outlineLevel="1" x14ac:dyDescent="0.2">
      <c r="A11" s="17">
        <v>7030</v>
      </c>
      <c r="B11" s="18"/>
      <c r="C11" s="18" t="s">
        <v>131</v>
      </c>
      <c r="D11" s="19">
        <v>1058100</v>
      </c>
      <c r="E11" s="19">
        <v>1157100</v>
      </c>
      <c r="F11" s="19">
        <f t="shared" si="0"/>
        <v>99000</v>
      </c>
      <c r="G11" s="19">
        <f>IF(D11&lt;&gt;0,E11/D11*100,"-")</f>
        <v>109.35639353558264</v>
      </c>
    </row>
    <row r="12" spans="1:7" ht="15" hidden="1" outlineLevel="1" x14ac:dyDescent="0.2">
      <c r="A12" s="17">
        <v>7031</v>
      </c>
      <c r="B12" s="18"/>
      <c r="C12" s="18" t="s">
        <v>132</v>
      </c>
      <c r="D12" s="19">
        <v>1405</v>
      </c>
      <c r="E12" s="19">
        <v>1405</v>
      </c>
      <c r="F12" s="19">
        <f t="shared" si="0"/>
        <v>0</v>
      </c>
      <c r="G12" s="19">
        <f>IF(D12&lt;&gt;0,E12/D12*100,"-")</f>
        <v>100</v>
      </c>
    </row>
    <row r="13" spans="1:7" ht="15" hidden="1" outlineLevel="1" x14ac:dyDescent="0.2">
      <c r="A13" s="17">
        <v>7032</v>
      </c>
      <c r="B13" s="18"/>
      <c r="C13" s="18" t="s">
        <v>133</v>
      </c>
      <c r="D13" s="19">
        <v>40050</v>
      </c>
      <c r="E13" s="19">
        <v>40050</v>
      </c>
      <c r="F13" s="19">
        <f t="shared" si="0"/>
        <v>0</v>
      </c>
      <c r="G13" s="19">
        <f>IF(D13&lt;&gt;0,E13/D13*100,"-")</f>
        <v>100</v>
      </c>
    </row>
    <row r="14" spans="1:7" ht="15" hidden="1" outlineLevel="1" x14ac:dyDescent="0.2">
      <c r="A14" s="17">
        <v>7033</v>
      </c>
      <c r="B14" s="18"/>
      <c r="C14" s="18" t="s">
        <v>134</v>
      </c>
      <c r="D14" s="19">
        <v>170050</v>
      </c>
      <c r="E14" s="19">
        <v>170050</v>
      </c>
      <c r="F14" s="19">
        <f t="shared" si="0"/>
        <v>0</v>
      </c>
      <c r="G14" s="19">
        <f>IF(D14&lt;&gt;0,E14/D14*100,"-")</f>
        <v>100</v>
      </c>
    </row>
    <row r="15" spans="1:7" ht="15" collapsed="1" x14ac:dyDescent="0.2">
      <c r="A15" s="17">
        <v>704</v>
      </c>
      <c r="B15" s="18"/>
      <c r="C15" s="18" t="s">
        <v>7</v>
      </c>
      <c r="D15" s="19">
        <f>+D16+D17</f>
        <v>314500</v>
      </c>
      <c r="E15" s="19">
        <f>+E16+E17</f>
        <v>314500</v>
      </c>
      <c r="F15" s="19">
        <f t="shared" si="0"/>
        <v>0</v>
      </c>
      <c r="G15" s="19">
        <f>IF(D15&lt;&gt;0,E15/D15*100,"-")</f>
        <v>100</v>
      </c>
    </row>
    <row r="16" spans="1:7" ht="15" hidden="1" outlineLevel="1" x14ac:dyDescent="0.2">
      <c r="A16" s="17">
        <v>7044</v>
      </c>
      <c r="B16" s="18"/>
      <c r="C16" s="18" t="s">
        <v>135</v>
      </c>
      <c r="D16" s="19">
        <v>15000</v>
      </c>
      <c r="E16" s="19">
        <v>15000</v>
      </c>
      <c r="F16" s="19">
        <f t="shared" si="0"/>
        <v>0</v>
      </c>
      <c r="G16" s="19">
        <f>IF(D16&lt;&gt;0,E16/D16*100,"-")</f>
        <v>100</v>
      </c>
    </row>
    <row r="17" spans="1:7" ht="15" hidden="1" outlineLevel="1" x14ac:dyDescent="0.2">
      <c r="A17" s="17">
        <v>7047</v>
      </c>
      <c r="B17" s="18"/>
      <c r="C17" s="18" t="s">
        <v>136</v>
      </c>
      <c r="D17" s="19">
        <v>299500</v>
      </c>
      <c r="E17" s="19">
        <v>299500</v>
      </c>
      <c r="F17" s="19">
        <f t="shared" si="0"/>
        <v>0</v>
      </c>
      <c r="G17" s="19">
        <f>IF(D17&lt;&gt;0,E17/D17*100,"-")</f>
        <v>100</v>
      </c>
    </row>
    <row r="18" spans="1:7" ht="15" collapsed="1" x14ac:dyDescent="0.2">
      <c r="A18" s="17">
        <v>706</v>
      </c>
      <c r="B18" s="18"/>
      <c r="C18" s="18" t="s">
        <v>17</v>
      </c>
      <c r="D18" s="19">
        <v>0</v>
      </c>
      <c r="E18" s="19">
        <v>0</v>
      </c>
      <c r="F18" s="19">
        <f t="shared" si="0"/>
        <v>0</v>
      </c>
      <c r="G18" s="19" t="str">
        <f>IF(D18&lt;&gt;0,E18/D18*100,"-")</f>
        <v>-</v>
      </c>
    </row>
    <row r="19" spans="1:7" ht="15.75" x14ac:dyDescent="0.2">
      <c r="A19" s="35">
        <v>71</v>
      </c>
      <c r="B19" s="36"/>
      <c r="C19" s="36" t="s">
        <v>68</v>
      </c>
      <c r="D19" s="37">
        <f>+D20+D23+D25+D27+D29</f>
        <v>1751186.96</v>
      </c>
      <c r="E19" s="37">
        <f>+E20+E23+E25+E27+E29</f>
        <v>2406421.52</v>
      </c>
      <c r="F19" s="37">
        <f t="shared" si="0"/>
        <v>655234.56000000006</v>
      </c>
      <c r="G19" s="37">
        <f>IF(D19&lt;&gt;0,E19/D19*100,"-")</f>
        <v>137.4165965694491</v>
      </c>
    </row>
    <row r="20" spans="1:7" ht="15" x14ac:dyDescent="0.2">
      <c r="A20" s="17">
        <v>710</v>
      </c>
      <c r="B20" s="18"/>
      <c r="C20" s="18" t="s">
        <v>18</v>
      </c>
      <c r="D20" s="19">
        <f>+D21+D22</f>
        <v>1311936.96</v>
      </c>
      <c r="E20" s="19">
        <f>+E21+E22</f>
        <v>1382171.52</v>
      </c>
      <c r="F20" s="19">
        <f t="shared" si="0"/>
        <v>70234.560000000056</v>
      </c>
      <c r="G20" s="19">
        <f>IF(D20&lt;&gt;0,E20/D20*100,"-")</f>
        <v>105.35350113163975</v>
      </c>
    </row>
    <row r="21" spans="1:7" ht="15" hidden="1" outlineLevel="1" x14ac:dyDescent="0.2">
      <c r="A21" s="17">
        <v>7102</v>
      </c>
      <c r="B21" s="18"/>
      <c r="C21" s="18" t="s">
        <v>137</v>
      </c>
      <c r="D21" s="19">
        <v>-9800</v>
      </c>
      <c r="E21" s="19">
        <v>60300</v>
      </c>
      <c r="F21" s="19">
        <f t="shared" si="0"/>
        <v>70100</v>
      </c>
      <c r="G21" s="19">
        <f>IF(D21&lt;&gt;0,E21/D21*100,"-")</f>
        <v>-615.30612244897952</v>
      </c>
    </row>
    <row r="22" spans="1:7" ht="15" hidden="1" outlineLevel="1" x14ac:dyDescent="0.2">
      <c r="A22" s="17">
        <v>7103</v>
      </c>
      <c r="B22" s="18"/>
      <c r="C22" s="18" t="s">
        <v>138</v>
      </c>
      <c r="D22" s="19">
        <v>1321736.96</v>
      </c>
      <c r="E22" s="19">
        <v>1321871.52</v>
      </c>
      <c r="F22" s="19">
        <f t="shared" si="0"/>
        <v>134.56000000005588</v>
      </c>
      <c r="G22" s="19">
        <f>IF(D22&lt;&gt;0,E22/D22*100,"-")</f>
        <v>100.01018054303333</v>
      </c>
    </row>
    <row r="23" spans="1:7" ht="15" collapsed="1" x14ac:dyDescent="0.2">
      <c r="A23" s="17">
        <v>711</v>
      </c>
      <c r="B23" s="18"/>
      <c r="C23" s="18" t="s">
        <v>8</v>
      </c>
      <c r="D23" s="19">
        <f>+D24</f>
        <v>12000</v>
      </c>
      <c r="E23" s="19">
        <f>+E24</f>
        <v>12000</v>
      </c>
      <c r="F23" s="19">
        <f t="shared" si="0"/>
        <v>0</v>
      </c>
      <c r="G23" s="19">
        <f>IF(D23&lt;&gt;0,E23/D23*100,"-")</f>
        <v>100</v>
      </c>
    </row>
    <row r="24" spans="1:7" ht="15" hidden="1" outlineLevel="1" x14ac:dyDescent="0.2">
      <c r="A24" s="17">
        <v>7111</v>
      </c>
      <c r="B24" s="18"/>
      <c r="C24" s="18" t="s">
        <v>139</v>
      </c>
      <c r="D24" s="19">
        <v>12000</v>
      </c>
      <c r="E24" s="19">
        <v>12000</v>
      </c>
      <c r="F24" s="19">
        <f t="shared" si="0"/>
        <v>0</v>
      </c>
      <c r="G24" s="19">
        <f>IF(D24&lt;&gt;0,E24/D24*100,"-")</f>
        <v>100</v>
      </c>
    </row>
    <row r="25" spans="1:7" ht="15" collapsed="1" x14ac:dyDescent="0.2">
      <c r="A25" s="17">
        <v>712</v>
      </c>
      <c r="B25" s="18"/>
      <c r="C25" s="18" t="s">
        <v>57</v>
      </c>
      <c r="D25" s="19">
        <f>+D26</f>
        <v>105500</v>
      </c>
      <c r="E25" s="19">
        <f>+E26</f>
        <v>105500</v>
      </c>
      <c r="F25" s="19">
        <f t="shared" si="0"/>
        <v>0</v>
      </c>
      <c r="G25" s="19">
        <f>IF(D25&lt;&gt;0,E25/D25*100,"-")</f>
        <v>100</v>
      </c>
    </row>
    <row r="26" spans="1:7" ht="15" hidden="1" outlineLevel="1" x14ac:dyDescent="0.2">
      <c r="A26" s="17">
        <v>7120</v>
      </c>
      <c r="B26" s="18"/>
      <c r="C26" s="18" t="s">
        <v>140</v>
      </c>
      <c r="D26" s="19">
        <v>105500</v>
      </c>
      <c r="E26" s="19">
        <v>105500</v>
      </c>
      <c r="F26" s="19">
        <f t="shared" si="0"/>
        <v>0</v>
      </c>
      <c r="G26" s="19">
        <f>IF(D26&lt;&gt;0,E26/D26*100,"-")</f>
        <v>100</v>
      </c>
    </row>
    <row r="27" spans="1:7" ht="15" collapsed="1" x14ac:dyDescent="0.2">
      <c r="A27" s="17">
        <v>713</v>
      </c>
      <c r="B27" s="18"/>
      <c r="C27" s="18" t="s">
        <v>9</v>
      </c>
      <c r="D27" s="19">
        <f>+D28</f>
        <v>76500</v>
      </c>
      <c r="E27" s="19">
        <f>+E28</f>
        <v>76500</v>
      </c>
      <c r="F27" s="19">
        <f t="shared" si="0"/>
        <v>0</v>
      </c>
      <c r="G27" s="19">
        <f>IF(D27&lt;&gt;0,E27/D27*100,"-")</f>
        <v>100</v>
      </c>
    </row>
    <row r="28" spans="1:7" ht="15" hidden="1" outlineLevel="1" x14ac:dyDescent="0.2">
      <c r="A28" s="17">
        <v>7130</v>
      </c>
      <c r="B28" s="18"/>
      <c r="C28" s="18" t="s">
        <v>9</v>
      </c>
      <c r="D28" s="19">
        <v>76500</v>
      </c>
      <c r="E28" s="19">
        <v>76500</v>
      </c>
      <c r="F28" s="19">
        <f t="shared" si="0"/>
        <v>0</v>
      </c>
      <c r="G28" s="19">
        <f>IF(D28&lt;&gt;0,E28/D28*100,"-")</f>
        <v>100</v>
      </c>
    </row>
    <row r="29" spans="1:7" ht="15" collapsed="1" x14ac:dyDescent="0.2">
      <c r="A29" s="17">
        <v>714</v>
      </c>
      <c r="B29" s="18"/>
      <c r="C29" s="18" t="s">
        <v>10</v>
      </c>
      <c r="D29" s="19">
        <f>+D30</f>
        <v>245250</v>
      </c>
      <c r="E29" s="19">
        <f>+E30</f>
        <v>830250</v>
      </c>
      <c r="F29" s="19">
        <f t="shared" si="0"/>
        <v>585000</v>
      </c>
      <c r="G29" s="19">
        <f>IF(D29&lt;&gt;0,E29/D29*100,"-")</f>
        <v>338.53211009174311</v>
      </c>
    </row>
    <row r="30" spans="1:7" ht="15" hidden="1" outlineLevel="1" x14ac:dyDescent="0.2">
      <c r="A30" s="17">
        <v>7141</v>
      </c>
      <c r="B30" s="18"/>
      <c r="C30" s="18" t="s">
        <v>10</v>
      </c>
      <c r="D30" s="19">
        <v>245250</v>
      </c>
      <c r="E30" s="19">
        <v>830250</v>
      </c>
      <c r="F30" s="19">
        <f t="shared" si="0"/>
        <v>585000</v>
      </c>
      <c r="G30" s="19">
        <f>IF(D30&lt;&gt;0,E30/D30*100,"-")</f>
        <v>338.53211009174311</v>
      </c>
    </row>
    <row r="31" spans="1:7" ht="15.75" collapsed="1" x14ac:dyDescent="0.2">
      <c r="A31" s="35">
        <v>72</v>
      </c>
      <c r="B31" s="36" t="s">
        <v>19</v>
      </c>
      <c r="C31" s="36" t="s">
        <v>70</v>
      </c>
      <c r="D31" s="37">
        <f>+D32+D34+D35</f>
        <v>260000</v>
      </c>
      <c r="E31" s="37">
        <f>+E32+E34+E35</f>
        <v>260000</v>
      </c>
      <c r="F31" s="37">
        <f t="shared" si="0"/>
        <v>0</v>
      </c>
      <c r="G31" s="37">
        <f>IF(D31&lt;&gt;0,E31/D31*100,"-")</f>
        <v>100</v>
      </c>
    </row>
    <row r="32" spans="1:7" ht="15" x14ac:dyDescent="0.2">
      <c r="A32" s="17">
        <v>720</v>
      </c>
      <c r="B32" s="18"/>
      <c r="C32" s="18" t="s">
        <v>11</v>
      </c>
      <c r="D32" s="19">
        <f>+D33</f>
        <v>150000</v>
      </c>
      <c r="E32" s="19">
        <f>+E33</f>
        <v>150000</v>
      </c>
      <c r="F32" s="19">
        <f t="shared" si="0"/>
        <v>0</v>
      </c>
      <c r="G32" s="19">
        <f>IF(D32&lt;&gt;0,E32/D32*100,"-")</f>
        <v>100</v>
      </c>
    </row>
    <row r="33" spans="1:7" ht="15" hidden="1" outlineLevel="1" x14ac:dyDescent="0.2">
      <c r="A33" s="17">
        <v>7200</v>
      </c>
      <c r="B33" s="18"/>
      <c r="C33" s="18" t="s">
        <v>141</v>
      </c>
      <c r="D33" s="19">
        <v>150000</v>
      </c>
      <c r="E33" s="19">
        <v>150000</v>
      </c>
      <c r="F33" s="19">
        <f t="shared" si="0"/>
        <v>0</v>
      </c>
      <c r="G33" s="19">
        <f>IF(D33&lt;&gt;0,E33/D33*100,"-")</f>
        <v>100</v>
      </c>
    </row>
    <row r="34" spans="1:7" ht="15" collapsed="1" x14ac:dyDescent="0.2">
      <c r="A34" s="17">
        <v>721</v>
      </c>
      <c r="B34" s="18"/>
      <c r="C34" s="18" t="s">
        <v>20</v>
      </c>
      <c r="D34" s="19">
        <v>0</v>
      </c>
      <c r="E34" s="19">
        <v>0</v>
      </c>
      <c r="F34" s="19">
        <f t="shared" si="0"/>
        <v>0</v>
      </c>
      <c r="G34" s="19" t="str">
        <f>IF(D34&lt;&gt;0,E34/D34*100,"-")</f>
        <v>-</v>
      </c>
    </row>
    <row r="35" spans="1:7" ht="16.5" customHeight="1" x14ac:dyDescent="0.2">
      <c r="A35" s="17">
        <v>722</v>
      </c>
      <c r="B35" s="18"/>
      <c r="C35" s="21" t="s">
        <v>60</v>
      </c>
      <c r="D35" s="19">
        <f>+D36</f>
        <v>110000</v>
      </c>
      <c r="E35" s="19">
        <f>+E36</f>
        <v>110000</v>
      </c>
      <c r="F35" s="19">
        <f t="shared" si="0"/>
        <v>0</v>
      </c>
      <c r="G35" s="19">
        <f>IF(D35&lt;&gt;0,E35/D35*100,"-")</f>
        <v>100</v>
      </c>
    </row>
    <row r="36" spans="1:7" ht="16.5" hidden="1" customHeight="1" outlineLevel="1" x14ac:dyDescent="0.2">
      <c r="A36" s="17">
        <v>7221</v>
      </c>
      <c r="B36" s="18"/>
      <c r="C36" s="21" t="s">
        <v>142</v>
      </c>
      <c r="D36" s="19">
        <v>110000</v>
      </c>
      <c r="E36" s="19">
        <v>110000</v>
      </c>
      <c r="F36" s="19">
        <f t="shared" si="0"/>
        <v>0</v>
      </c>
      <c r="G36" s="19">
        <f>IF(D36&lt;&gt;0,E36/D36*100,"-")</f>
        <v>100</v>
      </c>
    </row>
    <row r="37" spans="1:7" ht="15.75" collapsed="1" x14ac:dyDescent="0.2">
      <c r="A37" s="35">
        <v>73</v>
      </c>
      <c r="B37" s="36" t="s">
        <v>16</v>
      </c>
      <c r="C37" s="36" t="s">
        <v>71</v>
      </c>
      <c r="D37" s="37">
        <f>+D38+D40</f>
        <v>3500</v>
      </c>
      <c r="E37" s="37">
        <f>+E38+E40</f>
        <v>3500</v>
      </c>
      <c r="F37" s="37">
        <f t="shared" si="0"/>
        <v>0</v>
      </c>
      <c r="G37" s="37">
        <f>IF(D37&lt;&gt;0,E37/D37*100,"-")</f>
        <v>100</v>
      </c>
    </row>
    <row r="38" spans="1:7" ht="15" x14ac:dyDescent="0.2">
      <c r="A38" s="17">
        <v>730</v>
      </c>
      <c r="B38" s="18"/>
      <c r="C38" s="18" t="s">
        <v>21</v>
      </c>
      <c r="D38" s="19">
        <f>+D39</f>
        <v>3500</v>
      </c>
      <c r="E38" s="19">
        <f>+E39</f>
        <v>3500</v>
      </c>
      <c r="F38" s="19">
        <f t="shared" si="0"/>
        <v>0</v>
      </c>
      <c r="G38" s="19">
        <f>IF(D38&lt;&gt;0,E38/D38*100,"-")</f>
        <v>100</v>
      </c>
    </row>
    <row r="39" spans="1:7" ht="15" hidden="1" outlineLevel="1" x14ac:dyDescent="0.2">
      <c r="A39" s="17">
        <v>7300</v>
      </c>
      <c r="B39" s="18"/>
      <c r="C39" s="18" t="s">
        <v>143</v>
      </c>
      <c r="D39" s="19">
        <v>3500</v>
      </c>
      <c r="E39" s="19">
        <v>3500</v>
      </c>
      <c r="F39" s="19">
        <f t="shared" si="0"/>
        <v>0</v>
      </c>
      <c r="G39" s="19">
        <f>IF(D39&lt;&gt;0,E39/D39*100,"-")</f>
        <v>100</v>
      </c>
    </row>
    <row r="40" spans="1:7" ht="15" collapsed="1" x14ac:dyDescent="0.2">
      <c r="A40" s="17">
        <v>731</v>
      </c>
      <c r="B40" s="18"/>
      <c r="C40" s="18" t="s">
        <v>12</v>
      </c>
      <c r="D40" s="19">
        <v>0</v>
      </c>
      <c r="E40" s="19">
        <v>0</v>
      </c>
      <c r="F40" s="19">
        <f t="shared" si="0"/>
        <v>0</v>
      </c>
      <c r="G40" s="19" t="str">
        <f>IF(D40&lt;&gt;0,E40/D40*100,"-")</f>
        <v>-</v>
      </c>
    </row>
    <row r="41" spans="1:7" ht="15.75" x14ac:dyDescent="0.2">
      <c r="A41" s="35">
        <v>74</v>
      </c>
      <c r="B41" s="36" t="s">
        <v>16</v>
      </c>
      <c r="C41" s="36" t="s">
        <v>72</v>
      </c>
      <c r="D41" s="37">
        <f>+D42+D44</f>
        <v>2271080.13</v>
      </c>
      <c r="E41" s="37">
        <f>+E42+E44</f>
        <v>2011596.87</v>
      </c>
      <c r="F41" s="37">
        <f t="shared" si="0"/>
        <v>-259483.25999999978</v>
      </c>
      <c r="G41" s="37">
        <f>IF(D41&lt;&gt;0,E41/D41*100,"-")</f>
        <v>88.574455979234884</v>
      </c>
    </row>
    <row r="42" spans="1:7" ht="15.75" customHeight="1" x14ac:dyDescent="0.2">
      <c r="A42" s="17">
        <v>740</v>
      </c>
      <c r="B42" s="18"/>
      <c r="C42" s="21" t="s">
        <v>13</v>
      </c>
      <c r="D42" s="19">
        <f>+D43</f>
        <v>1777976.23</v>
      </c>
      <c r="E42" s="19">
        <f>+E43</f>
        <v>1097681.95</v>
      </c>
      <c r="F42" s="19">
        <f t="shared" si="0"/>
        <v>-680294.28</v>
      </c>
      <c r="G42" s="19">
        <f>IF(D42&lt;&gt;0,E42/D42*100,"-")</f>
        <v>61.73771794463191</v>
      </c>
    </row>
    <row r="43" spans="1:7" ht="15.75" hidden="1" customHeight="1" outlineLevel="1" x14ac:dyDescent="0.2">
      <c r="A43" s="17">
        <v>7400</v>
      </c>
      <c r="B43" s="18"/>
      <c r="C43" s="21" t="s">
        <v>144</v>
      </c>
      <c r="D43" s="19">
        <v>1777976.23</v>
      </c>
      <c r="E43" s="19">
        <v>1097681.95</v>
      </c>
      <c r="F43" s="19">
        <f t="shared" si="0"/>
        <v>-680294.28</v>
      </c>
      <c r="G43" s="19">
        <f>IF(D43&lt;&gt;0,E43/D43*100,"-")</f>
        <v>61.73771794463191</v>
      </c>
    </row>
    <row r="44" spans="1:7" ht="21" customHeight="1" collapsed="1" x14ac:dyDescent="0.2">
      <c r="A44" s="17">
        <v>741</v>
      </c>
      <c r="B44" s="18"/>
      <c r="C44" s="21" t="s">
        <v>54</v>
      </c>
      <c r="D44" s="19">
        <f>+D45+D46</f>
        <v>493103.9</v>
      </c>
      <c r="E44" s="19">
        <f>+E45+E46</f>
        <v>913914.92</v>
      </c>
      <c r="F44" s="19">
        <f t="shared" si="0"/>
        <v>420811.02</v>
      </c>
      <c r="G44" s="19">
        <f>IF(D44&lt;&gt;0,E44/D44*100,"-")</f>
        <v>185.3392195843513</v>
      </c>
    </row>
    <row r="45" spans="1:7" ht="21" hidden="1" customHeight="1" outlineLevel="1" x14ac:dyDescent="0.2">
      <c r="A45" s="17">
        <v>7412</v>
      </c>
      <c r="B45" s="18"/>
      <c r="C45" s="21" t="s">
        <v>145</v>
      </c>
      <c r="D45" s="19">
        <v>39344.269999999997</v>
      </c>
      <c r="E45" s="19">
        <v>150938.25</v>
      </c>
      <c r="F45" s="19">
        <f t="shared" si="0"/>
        <v>111593.98000000001</v>
      </c>
      <c r="G45" s="19">
        <f>IF(D45&lt;&gt;0,E45/D45*100,"-")</f>
        <v>383.634643621549</v>
      </c>
    </row>
    <row r="46" spans="1:7" ht="21" hidden="1" customHeight="1" outlineLevel="1" x14ac:dyDescent="0.2">
      <c r="A46" s="17">
        <v>7413</v>
      </c>
      <c r="B46" s="18"/>
      <c r="C46" s="21" t="s">
        <v>146</v>
      </c>
      <c r="D46" s="19">
        <v>453759.63</v>
      </c>
      <c r="E46" s="19">
        <v>762976.67</v>
      </c>
      <c r="F46" s="19">
        <f t="shared" si="0"/>
        <v>309217.04000000004</v>
      </c>
      <c r="G46" s="19">
        <f>IF(D46&lt;&gt;0,E46/D46*100,"-")</f>
        <v>168.1455597978163</v>
      </c>
    </row>
    <row r="47" spans="1:7" ht="15.75" customHeight="1" collapsed="1" x14ac:dyDescent="0.2">
      <c r="A47" s="35">
        <v>78</v>
      </c>
      <c r="B47" s="36" t="s">
        <v>16</v>
      </c>
      <c r="C47" s="36" t="s">
        <v>69</v>
      </c>
      <c r="D47" s="37">
        <f>+D48+D49</f>
        <v>0</v>
      </c>
      <c r="E47" s="37">
        <f>+E48+E49</f>
        <v>0</v>
      </c>
      <c r="F47" s="37">
        <f t="shared" si="0"/>
        <v>0</v>
      </c>
      <c r="G47" s="37" t="str">
        <f>IF(D47&lt;&gt;0,E47/D47*100,"-")</f>
        <v>-</v>
      </c>
    </row>
    <row r="48" spans="1:7" ht="15.75" customHeight="1" x14ac:dyDescent="0.2">
      <c r="A48" s="17">
        <v>786</v>
      </c>
      <c r="B48" s="18"/>
      <c r="C48" s="21" t="s">
        <v>51</v>
      </c>
      <c r="D48" s="19">
        <v>0</v>
      </c>
      <c r="E48" s="19">
        <v>0</v>
      </c>
      <c r="F48" s="19">
        <f t="shared" si="0"/>
        <v>0</v>
      </c>
      <c r="G48" s="19" t="str">
        <f>IF(D48&lt;&gt;0,E48/D48*100,"-")</f>
        <v>-</v>
      </c>
    </row>
    <row r="49" spans="1:7" ht="15.75" customHeight="1" x14ac:dyDescent="0.2">
      <c r="A49" s="17">
        <v>787</v>
      </c>
      <c r="B49" s="18"/>
      <c r="C49" s="21" t="s">
        <v>56</v>
      </c>
      <c r="D49" s="19">
        <v>0</v>
      </c>
      <c r="E49" s="19">
        <v>0</v>
      </c>
      <c r="F49" s="19">
        <f t="shared" si="0"/>
        <v>0</v>
      </c>
      <c r="G49" s="19" t="str">
        <f>IF(D49&lt;&gt;0,E49/D49*100,"-")</f>
        <v>-</v>
      </c>
    </row>
    <row r="50" spans="1:7" ht="18" x14ac:dyDescent="0.2">
      <c r="A50" s="13" t="s">
        <v>15</v>
      </c>
      <c r="B50" s="39" t="s">
        <v>1</v>
      </c>
      <c r="C50" s="22" t="s">
        <v>22</v>
      </c>
      <c r="D50" s="38">
        <f>D51+D79+D92+D101</f>
        <v>17648819.899999999</v>
      </c>
      <c r="E50" s="38">
        <f>E51+E79+E92+E101</f>
        <v>22118488.549999997</v>
      </c>
      <c r="F50" s="38">
        <f t="shared" si="0"/>
        <v>4469668.6499999985</v>
      </c>
      <c r="G50" s="38">
        <f>IF(D50&lt;&gt;0,E50/D50*100,"-")</f>
        <v>125.32559499913079</v>
      </c>
    </row>
    <row r="51" spans="1:7" ht="15.75" x14ac:dyDescent="0.2">
      <c r="A51" s="35">
        <v>40</v>
      </c>
      <c r="B51" s="36" t="s">
        <v>19</v>
      </c>
      <c r="C51" s="36" t="s">
        <v>23</v>
      </c>
      <c r="D51" s="37">
        <f>+D52+D59+D65+D75+D77</f>
        <v>4941654.5600000005</v>
      </c>
      <c r="E51" s="37">
        <f>+E52+E59+E65+E75+E77</f>
        <v>5602393.209999999</v>
      </c>
      <c r="F51" s="37">
        <f t="shared" si="0"/>
        <v>660738.64999999851</v>
      </c>
      <c r="G51" s="37">
        <f>IF(D51&lt;&gt;0,E51/D51*100,"-")</f>
        <v>113.37079801871053</v>
      </c>
    </row>
    <row r="52" spans="1:7" ht="15" x14ac:dyDescent="0.2">
      <c r="A52" s="17">
        <v>400</v>
      </c>
      <c r="B52" s="18"/>
      <c r="C52" s="18" t="s">
        <v>24</v>
      </c>
      <c r="D52" s="20">
        <f>+D53+D54+D55+D56+D57+D58</f>
        <v>1218662.76</v>
      </c>
      <c r="E52" s="20">
        <f>+E53+E54+E55+E56+E57+E58</f>
        <v>1273662.7599999998</v>
      </c>
      <c r="F52" s="20">
        <f t="shared" si="0"/>
        <v>54999.999999999767</v>
      </c>
      <c r="G52" s="20">
        <f>IF(D52&lt;&gt;0,E52/D52*100,"-")</f>
        <v>104.51314357058057</v>
      </c>
    </row>
    <row r="53" spans="1:7" ht="15" hidden="1" outlineLevel="1" x14ac:dyDescent="0.2">
      <c r="A53" s="17">
        <v>4000</v>
      </c>
      <c r="B53" s="18"/>
      <c r="C53" s="18" t="s">
        <v>87</v>
      </c>
      <c r="D53" s="20">
        <v>1046398.16</v>
      </c>
      <c r="E53" s="20">
        <v>1100998.1599999999</v>
      </c>
      <c r="F53" s="20">
        <f t="shared" si="0"/>
        <v>54599.999999999884</v>
      </c>
      <c r="G53" s="20">
        <f>IF(D53&lt;&gt;0,E53/D53*100,"-")</f>
        <v>105.21789908346169</v>
      </c>
    </row>
    <row r="54" spans="1:7" ht="15" hidden="1" outlineLevel="1" x14ac:dyDescent="0.2">
      <c r="A54" s="17">
        <v>4001</v>
      </c>
      <c r="B54" s="18"/>
      <c r="C54" s="18" t="s">
        <v>88</v>
      </c>
      <c r="D54" s="20">
        <v>43360</v>
      </c>
      <c r="E54" s="20">
        <v>43760</v>
      </c>
      <c r="F54" s="20">
        <f t="shared" si="0"/>
        <v>400</v>
      </c>
      <c r="G54" s="20">
        <f>IF(D54&lt;&gt;0,E54/D54*100,"-")</f>
        <v>100.92250922509226</v>
      </c>
    </row>
    <row r="55" spans="1:7" ht="15" hidden="1" outlineLevel="1" x14ac:dyDescent="0.2">
      <c r="A55" s="17">
        <v>4002</v>
      </c>
      <c r="B55" s="18"/>
      <c r="C55" s="18" t="s">
        <v>89</v>
      </c>
      <c r="D55" s="20">
        <v>55827.38</v>
      </c>
      <c r="E55" s="20">
        <v>55827.38</v>
      </c>
      <c r="F55" s="20">
        <f t="shared" si="0"/>
        <v>0</v>
      </c>
      <c r="G55" s="20">
        <f>IF(D55&lt;&gt;0,E55/D55*100,"-")</f>
        <v>100</v>
      </c>
    </row>
    <row r="56" spans="1:7" ht="15" hidden="1" outlineLevel="1" x14ac:dyDescent="0.2">
      <c r="A56" s="17">
        <v>4003</v>
      </c>
      <c r="B56" s="18"/>
      <c r="C56" s="18" t="s">
        <v>90</v>
      </c>
      <c r="D56" s="20">
        <v>47000</v>
      </c>
      <c r="E56" s="20">
        <v>47000</v>
      </c>
      <c r="F56" s="20">
        <f t="shared" si="0"/>
        <v>0</v>
      </c>
      <c r="G56" s="20">
        <f>IF(D56&lt;&gt;0,E56/D56*100,"-")</f>
        <v>100</v>
      </c>
    </row>
    <row r="57" spans="1:7" ht="15" hidden="1" outlineLevel="1" x14ac:dyDescent="0.2">
      <c r="A57" s="17">
        <v>4004</v>
      </c>
      <c r="B57" s="18"/>
      <c r="C57" s="18" t="s">
        <v>91</v>
      </c>
      <c r="D57" s="20">
        <v>3000</v>
      </c>
      <c r="E57" s="20">
        <v>3000</v>
      </c>
      <c r="F57" s="20">
        <f t="shared" si="0"/>
        <v>0</v>
      </c>
      <c r="G57" s="20">
        <f>IF(D57&lt;&gt;0,E57/D57*100,"-")</f>
        <v>100</v>
      </c>
    </row>
    <row r="58" spans="1:7" ht="15" hidden="1" outlineLevel="1" x14ac:dyDescent="0.2">
      <c r="A58" s="17">
        <v>4009</v>
      </c>
      <c r="B58" s="18"/>
      <c r="C58" s="18" t="s">
        <v>92</v>
      </c>
      <c r="D58" s="20">
        <v>23077.22</v>
      </c>
      <c r="E58" s="20">
        <v>23077.22</v>
      </c>
      <c r="F58" s="20">
        <f t="shared" si="0"/>
        <v>0</v>
      </c>
      <c r="G58" s="20">
        <f>IF(D58&lt;&gt;0,E58/D58*100,"-")</f>
        <v>100</v>
      </c>
    </row>
    <row r="59" spans="1:7" ht="15" collapsed="1" x14ac:dyDescent="0.2">
      <c r="A59" s="17">
        <v>401</v>
      </c>
      <c r="B59" s="18"/>
      <c r="C59" s="18" t="s">
        <v>25</v>
      </c>
      <c r="D59" s="20">
        <f>+D60+D61+D62+D63+D64</f>
        <v>164086.58999999997</v>
      </c>
      <c r="E59" s="20">
        <f>+E60+E61+E62+E63+E64</f>
        <v>164086.58999999997</v>
      </c>
      <c r="F59" s="20">
        <f t="shared" si="0"/>
        <v>0</v>
      </c>
      <c r="G59" s="20">
        <f>IF(D59&lt;&gt;0,E59/D59*100,"-")</f>
        <v>100</v>
      </c>
    </row>
    <row r="60" spans="1:7" ht="15" hidden="1" outlineLevel="1" x14ac:dyDescent="0.2">
      <c r="A60" s="17">
        <v>4010</v>
      </c>
      <c r="B60" s="18"/>
      <c r="C60" s="18" t="s">
        <v>93</v>
      </c>
      <c r="D60" s="20">
        <v>77285.289999999994</v>
      </c>
      <c r="E60" s="20">
        <v>77285.289999999994</v>
      </c>
      <c r="F60" s="20">
        <f t="shared" si="0"/>
        <v>0</v>
      </c>
      <c r="G60" s="20">
        <f>IF(D60&lt;&gt;0,E60/D60*100,"-")</f>
        <v>100</v>
      </c>
    </row>
    <row r="61" spans="1:7" ht="15" hidden="1" outlineLevel="1" x14ac:dyDescent="0.2">
      <c r="A61" s="17">
        <v>4011</v>
      </c>
      <c r="B61" s="18"/>
      <c r="C61" s="18" t="s">
        <v>94</v>
      </c>
      <c r="D61" s="20">
        <v>69739.13</v>
      </c>
      <c r="E61" s="20">
        <v>69739.13</v>
      </c>
      <c r="F61" s="20">
        <f t="shared" si="0"/>
        <v>0</v>
      </c>
      <c r="G61" s="20">
        <f>IF(D61&lt;&gt;0,E61/D61*100,"-")</f>
        <v>100</v>
      </c>
    </row>
    <row r="62" spans="1:7" ht="15" hidden="1" outlineLevel="1" x14ac:dyDescent="0.2">
      <c r="A62" s="17">
        <v>4012</v>
      </c>
      <c r="B62" s="18"/>
      <c r="C62" s="18" t="s">
        <v>95</v>
      </c>
      <c r="D62" s="20">
        <v>594.22</v>
      </c>
      <c r="E62" s="20">
        <v>594.22</v>
      </c>
      <c r="F62" s="20">
        <f t="shared" si="0"/>
        <v>0</v>
      </c>
      <c r="G62" s="20">
        <f>IF(D62&lt;&gt;0,E62/D62*100,"-")</f>
        <v>100</v>
      </c>
    </row>
    <row r="63" spans="1:7" ht="15" hidden="1" outlineLevel="1" x14ac:dyDescent="0.2">
      <c r="A63" s="17">
        <v>4013</v>
      </c>
      <c r="B63" s="18"/>
      <c r="C63" s="18" t="s">
        <v>96</v>
      </c>
      <c r="D63" s="20">
        <v>985.77</v>
      </c>
      <c r="E63" s="20">
        <v>985.77</v>
      </c>
      <c r="F63" s="20">
        <f t="shared" si="0"/>
        <v>0</v>
      </c>
      <c r="G63" s="20">
        <f>IF(D63&lt;&gt;0,E63/D63*100,"-")</f>
        <v>100</v>
      </c>
    </row>
    <row r="64" spans="1:7" ht="15" hidden="1" outlineLevel="1" x14ac:dyDescent="0.2">
      <c r="A64" s="17">
        <v>4015</v>
      </c>
      <c r="B64" s="18"/>
      <c r="C64" s="18" t="s">
        <v>97</v>
      </c>
      <c r="D64" s="20">
        <v>15482.18</v>
      </c>
      <c r="E64" s="20">
        <v>15482.18</v>
      </c>
      <c r="F64" s="20">
        <f t="shared" si="0"/>
        <v>0</v>
      </c>
      <c r="G64" s="20">
        <f>IF(D64&lt;&gt;0,E64/D64*100,"-")</f>
        <v>100</v>
      </c>
    </row>
    <row r="65" spans="1:7" ht="15" collapsed="1" x14ac:dyDescent="0.2">
      <c r="A65" s="17">
        <v>402</v>
      </c>
      <c r="B65" s="18"/>
      <c r="C65" s="18" t="s">
        <v>26</v>
      </c>
      <c r="D65" s="19">
        <f>+D66+D67+D68+D69+D70+D71+D72+D73+D74</f>
        <v>3405105.21</v>
      </c>
      <c r="E65" s="19">
        <f>+E66+E67+E68+E69+E70+E71+E72+E73+E74</f>
        <v>3882843.86</v>
      </c>
      <c r="F65" s="19">
        <f t="shared" si="0"/>
        <v>477738.64999999991</v>
      </c>
      <c r="G65" s="19">
        <f>IF(D65&lt;&gt;0,E65/D65*100,"-")</f>
        <v>114.03007016044593</v>
      </c>
    </row>
    <row r="66" spans="1:7" ht="15" hidden="1" outlineLevel="1" x14ac:dyDescent="0.2">
      <c r="A66" s="17">
        <v>4020</v>
      </c>
      <c r="B66" s="18"/>
      <c r="C66" s="18" t="s">
        <v>98</v>
      </c>
      <c r="D66" s="19">
        <v>853789.98</v>
      </c>
      <c r="E66" s="19">
        <v>892147.53</v>
      </c>
      <c r="F66" s="19">
        <f t="shared" si="0"/>
        <v>38357.550000000047</v>
      </c>
      <c r="G66" s="19">
        <f>IF(D66&lt;&gt;0,E66/D66*100,"-")</f>
        <v>104.49262124158449</v>
      </c>
    </row>
    <row r="67" spans="1:7" ht="15" hidden="1" outlineLevel="1" x14ac:dyDescent="0.2">
      <c r="A67" s="17">
        <v>4021</v>
      </c>
      <c r="B67" s="18"/>
      <c r="C67" s="18" t="s">
        <v>99</v>
      </c>
      <c r="D67" s="19">
        <v>102441.27</v>
      </c>
      <c r="E67" s="19">
        <v>101941.27</v>
      </c>
      <c r="F67" s="19">
        <f t="shared" si="0"/>
        <v>-500</v>
      </c>
      <c r="G67" s="19">
        <f>IF(D67&lt;&gt;0,E67/D67*100,"-")</f>
        <v>99.511915461415114</v>
      </c>
    </row>
    <row r="68" spans="1:7" ht="15" hidden="1" outlineLevel="1" x14ac:dyDescent="0.2">
      <c r="A68" s="17">
        <v>4022</v>
      </c>
      <c r="B68" s="18"/>
      <c r="C68" s="18" t="s">
        <v>100</v>
      </c>
      <c r="D68" s="19">
        <v>289585.27</v>
      </c>
      <c r="E68" s="19">
        <v>289585.27</v>
      </c>
      <c r="F68" s="19">
        <f t="shared" si="0"/>
        <v>0</v>
      </c>
      <c r="G68" s="19">
        <f>IF(D68&lt;&gt;0,E68/D68*100,"-")</f>
        <v>100</v>
      </c>
    </row>
    <row r="69" spans="1:7" ht="15" hidden="1" outlineLevel="1" x14ac:dyDescent="0.2">
      <c r="A69" s="17">
        <v>4023</v>
      </c>
      <c r="B69" s="18"/>
      <c r="C69" s="18" t="s">
        <v>101</v>
      </c>
      <c r="D69" s="19">
        <v>23442.58</v>
      </c>
      <c r="E69" s="19">
        <v>26942.58</v>
      </c>
      <c r="F69" s="19">
        <f t="shared" si="0"/>
        <v>3500</v>
      </c>
      <c r="G69" s="19">
        <f>IF(D69&lt;&gt;0,E69/D69*100,"-")</f>
        <v>114.93009728451391</v>
      </c>
    </row>
    <row r="70" spans="1:7" ht="15" hidden="1" outlineLevel="1" x14ac:dyDescent="0.2">
      <c r="A70" s="17">
        <v>4024</v>
      </c>
      <c r="B70" s="18"/>
      <c r="C70" s="18" t="s">
        <v>102</v>
      </c>
      <c r="D70" s="19">
        <v>5410.87</v>
      </c>
      <c r="E70" s="19">
        <v>5410.87</v>
      </c>
      <c r="F70" s="19">
        <f t="shared" ref="F70:F130" si="1">E70-D70</f>
        <v>0</v>
      </c>
      <c r="G70" s="19">
        <f>IF(D70&lt;&gt;0,E70/D70*100,"-")</f>
        <v>100</v>
      </c>
    </row>
    <row r="71" spans="1:7" ht="15" hidden="1" outlineLevel="1" x14ac:dyDescent="0.2">
      <c r="A71" s="17">
        <v>4025</v>
      </c>
      <c r="B71" s="18"/>
      <c r="C71" s="18" t="s">
        <v>103</v>
      </c>
      <c r="D71" s="19">
        <v>1727001.32</v>
      </c>
      <c r="E71" s="19">
        <v>2179395.8199999998</v>
      </c>
      <c r="F71" s="19">
        <f t="shared" si="1"/>
        <v>452394.49999999977</v>
      </c>
      <c r="G71" s="19">
        <f>IF(D71&lt;&gt;0,E71/D71*100,"-")</f>
        <v>126.19537661963105</v>
      </c>
    </row>
    <row r="72" spans="1:7" ht="15" hidden="1" outlineLevel="1" x14ac:dyDescent="0.2">
      <c r="A72" s="17">
        <v>4026</v>
      </c>
      <c r="B72" s="18"/>
      <c r="C72" s="18" t="s">
        <v>104</v>
      </c>
      <c r="D72" s="19">
        <v>99924.11</v>
      </c>
      <c r="E72" s="19">
        <v>104724.11</v>
      </c>
      <c r="F72" s="19">
        <f t="shared" si="1"/>
        <v>4800</v>
      </c>
      <c r="G72" s="19">
        <f>IF(D72&lt;&gt;0,E72/D72*100,"-")</f>
        <v>104.80364548655976</v>
      </c>
    </row>
    <row r="73" spans="1:7" ht="15" hidden="1" outlineLevel="1" x14ac:dyDescent="0.2">
      <c r="A73" s="17">
        <v>4027</v>
      </c>
      <c r="B73" s="18"/>
      <c r="C73" s="18" t="s">
        <v>105</v>
      </c>
      <c r="D73" s="19">
        <v>10080</v>
      </c>
      <c r="E73" s="19">
        <v>80</v>
      </c>
      <c r="F73" s="19">
        <f t="shared" si="1"/>
        <v>-10000</v>
      </c>
      <c r="G73" s="19">
        <f>IF(D73&lt;&gt;0,E73/D73*100,"-")</f>
        <v>0.79365079365079361</v>
      </c>
    </row>
    <row r="74" spans="1:7" ht="15" hidden="1" outlineLevel="1" x14ac:dyDescent="0.2">
      <c r="A74" s="17">
        <v>4029</v>
      </c>
      <c r="B74" s="18"/>
      <c r="C74" s="18" t="s">
        <v>106</v>
      </c>
      <c r="D74" s="19">
        <v>293429.81</v>
      </c>
      <c r="E74" s="19">
        <v>282616.40999999997</v>
      </c>
      <c r="F74" s="19">
        <f t="shared" si="1"/>
        <v>-10813.400000000023</v>
      </c>
      <c r="G74" s="19">
        <f>IF(D74&lt;&gt;0,E74/D74*100,"-")</f>
        <v>96.314825681821475</v>
      </c>
    </row>
    <row r="75" spans="1:7" ht="15" collapsed="1" x14ac:dyDescent="0.2">
      <c r="A75" s="17">
        <v>403</v>
      </c>
      <c r="B75" s="18"/>
      <c r="C75" s="18" t="s">
        <v>27</v>
      </c>
      <c r="D75" s="19">
        <f>+D76</f>
        <v>40000</v>
      </c>
      <c r="E75" s="19">
        <f>+E76</f>
        <v>168000</v>
      </c>
      <c r="F75" s="19">
        <f t="shared" si="1"/>
        <v>128000</v>
      </c>
      <c r="G75" s="19">
        <f>IF(D75&lt;&gt;0,E75/D75*100,"-")</f>
        <v>420</v>
      </c>
    </row>
    <row r="76" spans="1:7" ht="15" hidden="1" outlineLevel="1" x14ac:dyDescent="0.2">
      <c r="A76" s="17">
        <v>4031</v>
      </c>
      <c r="B76" s="18"/>
      <c r="C76" s="18" t="s">
        <v>107</v>
      </c>
      <c r="D76" s="19">
        <v>40000</v>
      </c>
      <c r="E76" s="19">
        <v>168000</v>
      </c>
      <c r="F76" s="19">
        <f t="shared" si="1"/>
        <v>128000</v>
      </c>
      <c r="G76" s="19">
        <f>IF(D76&lt;&gt;0,E76/D76*100,"-")</f>
        <v>420</v>
      </c>
    </row>
    <row r="77" spans="1:7" ht="15" collapsed="1" x14ac:dyDescent="0.2">
      <c r="A77" s="17">
        <v>409</v>
      </c>
      <c r="B77" s="18"/>
      <c r="C77" s="18" t="s">
        <v>55</v>
      </c>
      <c r="D77" s="20">
        <f>+D78</f>
        <v>113800</v>
      </c>
      <c r="E77" s="20">
        <f>+E78</f>
        <v>113800</v>
      </c>
      <c r="F77" s="20">
        <f t="shared" si="1"/>
        <v>0</v>
      </c>
      <c r="G77" s="20">
        <f>IF(D77&lt;&gt;0,E77/D77*100,"-")</f>
        <v>100</v>
      </c>
    </row>
    <row r="78" spans="1:7" ht="15" hidden="1" outlineLevel="1" x14ac:dyDescent="0.2">
      <c r="A78" s="17">
        <v>4091</v>
      </c>
      <c r="B78" s="18"/>
      <c r="C78" s="18" t="s">
        <v>108</v>
      </c>
      <c r="D78" s="20">
        <v>113800</v>
      </c>
      <c r="E78" s="20">
        <v>113800</v>
      </c>
      <c r="F78" s="20">
        <f t="shared" si="1"/>
        <v>0</v>
      </c>
      <c r="G78" s="20">
        <f>IF(D78&lt;&gt;0,E78/D78*100,"-")</f>
        <v>100</v>
      </c>
    </row>
    <row r="79" spans="1:7" ht="15.75" collapsed="1" x14ac:dyDescent="0.2">
      <c r="A79" s="35">
        <v>41</v>
      </c>
      <c r="B79" s="36"/>
      <c r="C79" s="36" t="s">
        <v>73</v>
      </c>
      <c r="D79" s="37">
        <f>+D80+D83+D86+D88</f>
        <v>6652262.2999999989</v>
      </c>
      <c r="E79" s="37">
        <f>+E80+E83+E86+E88</f>
        <v>7163790.6000000006</v>
      </c>
      <c r="F79" s="37">
        <f t="shared" si="1"/>
        <v>511528.30000000168</v>
      </c>
      <c r="G79" s="37">
        <f>IF(D79&lt;&gt;0,E79/D79*100,"-")</f>
        <v>107.68953894076007</v>
      </c>
    </row>
    <row r="80" spans="1:7" ht="15" x14ac:dyDescent="0.2">
      <c r="A80" s="17">
        <v>410</v>
      </c>
      <c r="B80" s="18"/>
      <c r="C80" s="18" t="s">
        <v>28</v>
      </c>
      <c r="D80" s="19">
        <f>+D81+D82</f>
        <v>521335.54</v>
      </c>
      <c r="E80" s="19">
        <f>+E81+E82</f>
        <v>521645.45</v>
      </c>
      <c r="F80" s="19">
        <f t="shared" si="1"/>
        <v>309.9100000000326</v>
      </c>
      <c r="G80" s="19">
        <f>IF(D80&lt;&gt;0,E80/D80*100,"-")</f>
        <v>100.05944540055719</v>
      </c>
    </row>
    <row r="81" spans="1:7" ht="15" hidden="1" outlineLevel="1" x14ac:dyDescent="0.2">
      <c r="A81" s="17">
        <v>4100</v>
      </c>
      <c r="B81" s="18"/>
      <c r="C81" s="18" t="s">
        <v>109</v>
      </c>
      <c r="D81" s="19">
        <v>312135.53999999998</v>
      </c>
      <c r="E81" s="19">
        <v>312445.45</v>
      </c>
      <c r="F81" s="19">
        <f t="shared" si="1"/>
        <v>309.9100000000326</v>
      </c>
      <c r="G81" s="19">
        <f>IF(D81&lt;&gt;0,E81/D81*100,"-")</f>
        <v>100.09928699564298</v>
      </c>
    </row>
    <row r="82" spans="1:7" ht="15" hidden="1" outlineLevel="1" x14ac:dyDescent="0.2">
      <c r="A82" s="17">
        <v>4102</v>
      </c>
      <c r="B82" s="18"/>
      <c r="C82" s="18" t="s">
        <v>110</v>
      </c>
      <c r="D82" s="19">
        <v>209200</v>
      </c>
      <c r="E82" s="19">
        <v>209200</v>
      </c>
      <c r="F82" s="19">
        <f t="shared" si="1"/>
        <v>0</v>
      </c>
      <c r="G82" s="19">
        <f>IF(D82&lt;&gt;0,E82/D82*100,"-")</f>
        <v>100</v>
      </c>
    </row>
    <row r="83" spans="1:7" ht="15" collapsed="1" x14ac:dyDescent="0.2">
      <c r="A83" s="17">
        <v>411</v>
      </c>
      <c r="B83" s="18"/>
      <c r="C83" s="18" t="s">
        <v>29</v>
      </c>
      <c r="D83" s="19">
        <f>+D84+D85</f>
        <v>3901139.32</v>
      </c>
      <c r="E83" s="19">
        <f>+E84+E85</f>
        <v>4213585.32</v>
      </c>
      <c r="F83" s="19">
        <f t="shared" si="1"/>
        <v>312446.00000000047</v>
      </c>
      <c r="G83" s="19">
        <f>IF(D83&lt;&gt;0,E83/D83*100,"-")</f>
        <v>108.00909617347376</v>
      </c>
    </row>
    <row r="84" spans="1:7" ht="15" hidden="1" outlineLevel="1" x14ac:dyDescent="0.2">
      <c r="A84" s="17">
        <v>4111</v>
      </c>
      <c r="B84" s="18"/>
      <c r="C84" s="18" t="s">
        <v>111</v>
      </c>
      <c r="D84" s="19">
        <v>33000</v>
      </c>
      <c r="E84" s="19">
        <v>33000</v>
      </c>
      <c r="F84" s="19">
        <f t="shared" si="1"/>
        <v>0</v>
      </c>
      <c r="G84" s="19">
        <f>IF(D84&lt;&gt;0,E84/D84*100,"-")</f>
        <v>100</v>
      </c>
    </row>
    <row r="85" spans="1:7" ht="15" hidden="1" outlineLevel="1" x14ac:dyDescent="0.2">
      <c r="A85" s="17">
        <v>4119</v>
      </c>
      <c r="B85" s="18"/>
      <c r="C85" s="18" t="s">
        <v>112</v>
      </c>
      <c r="D85" s="19">
        <v>3868139.32</v>
      </c>
      <c r="E85" s="19">
        <v>4180585.32</v>
      </c>
      <c r="F85" s="19">
        <f t="shared" si="1"/>
        <v>312446</v>
      </c>
      <c r="G85" s="19">
        <f>IF(D85&lt;&gt;0,E85/D85*100,"-")</f>
        <v>108.07742364357237</v>
      </c>
    </row>
    <row r="86" spans="1:7" ht="15" collapsed="1" x14ac:dyDescent="0.2">
      <c r="A86" s="17">
        <v>412</v>
      </c>
      <c r="B86" s="18"/>
      <c r="C86" s="18" t="s">
        <v>58</v>
      </c>
      <c r="D86" s="19">
        <f>+D87</f>
        <v>772905.13</v>
      </c>
      <c r="E86" s="19">
        <f>+E87</f>
        <v>802105.13</v>
      </c>
      <c r="F86" s="19">
        <f t="shared" si="1"/>
        <v>29200</v>
      </c>
      <c r="G86" s="19">
        <f>IF(D86&lt;&gt;0,E86/D86*100,"-")</f>
        <v>103.77795396441476</v>
      </c>
    </row>
    <row r="87" spans="1:7" ht="15" hidden="1" outlineLevel="1" x14ac:dyDescent="0.2">
      <c r="A87" s="17">
        <v>4120</v>
      </c>
      <c r="B87" s="18"/>
      <c r="C87" s="18" t="s">
        <v>113</v>
      </c>
      <c r="D87" s="19">
        <v>772905.13</v>
      </c>
      <c r="E87" s="19">
        <v>802105.13</v>
      </c>
      <c r="F87" s="19">
        <f t="shared" si="1"/>
        <v>29200</v>
      </c>
      <c r="G87" s="19">
        <f>IF(D87&lt;&gt;0,E87/D87*100,"-")</f>
        <v>103.77795396441476</v>
      </c>
    </row>
    <row r="88" spans="1:7" ht="15" collapsed="1" x14ac:dyDescent="0.2">
      <c r="A88" s="17">
        <v>413</v>
      </c>
      <c r="B88" s="18"/>
      <c r="C88" s="18" t="s">
        <v>30</v>
      </c>
      <c r="D88" s="19">
        <f>+D89+D90</f>
        <v>1456882.31</v>
      </c>
      <c r="E88" s="19">
        <f>+E89+E90</f>
        <v>1626454.7000000002</v>
      </c>
      <c r="F88" s="19">
        <f t="shared" si="1"/>
        <v>169572.39000000013</v>
      </c>
      <c r="G88" s="19">
        <f>IF(D88&lt;&gt;0,E88/D88*100,"-")</f>
        <v>111.63940208732441</v>
      </c>
    </row>
    <row r="89" spans="1:7" ht="15" hidden="1" outlineLevel="1" x14ac:dyDescent="0.2">
      <c r="A89" s="17">
        <v>4130</v>
      </c>
      <c r="B89" s="18"/>
      <c r="C89" s="18" t="s">
        <v>114</v>
      </c>
      <c r="D89" s="19">
        <v>253954.83</v>
      </c>
      <c r="E89" s="19">
        <v>280994.83</v>
      </c>
      <c r="F89" s="19">
        <f t="shared" si="1"/>
        <v>27040.000000000029</v>
      </c>
      <c r="G89" s="19">
        <f>IF(D89&lt;&gt;0,E89/D89*100,"-")</f>
        <v>110.64756279689583</v>
      </c>
    </row>
    <row r="90" spans="1:7" ht="15" hidden="1" outlineLevel="1" x14ac:dyDescent="0.2">
      <c r="A90" s="17">
        <v>4133</v>
      </c>
      <c r="B90" s="18"/>
      <c r="C90" s="18" t="s">
        <v>115</v>
      </c>
      <c r="D90" s="19">
        <v>1202927.48</v>
      </c>
      <c r="E90" s="19">
        <v>1345459.87</v>
      </c>
      <c r="F90" s="19">
        <f t="shared" si="1"/>
        <v>142532.39000000013</v>
      </c>
      <c r="G90" s="19">
        <f>IF(D90&lt;&gt;0,E90/D90*100,"-")</f>
        <v>111.84879324562442</v>
      </c>
    </row>
    <row r="91" spans="1:7" ht="15" collapsed="1" x14ac:dyDescent="0.2">
      <c r="A91" s="17">
        <v>414</v>
      </c>
      <c r="B91" s="18"/>
      <c r="C91" s="18" t="s">
        <v>83</v>
      </c>
      <c r="D91" s="19">
        <v>0</v>
      </c>
      <c r="E91" s="19">
        <v>0</v>
      </c>
      <c r="F91" s="19">
        <f t="shared" si="1"/>
        <v>0</v>
      </c>
      <c r="G91" s="19" t="str">
        <f>IF(D91&lt;&gt;0,E91/D91*100,"-")</f>
        <v>-</v>
      </c>
    </row>
    <row r="92" spans="1:7" ht="15.75" x14ac:dyDescent="0.2">
      <c r="A92" s="35">
        <v>42</v>
      </c>
      <c r="B92" s="36" t="s">
        <v>31</v>
      </c>
      <c r="C92" s="36" t="s">
        <v>74</v>
      </c>
      <c r="D92" s="37">
        <f>+D93</f>
        <v>5654808.040000001</v>
      </c>
      <c r="E92" s="37">
        <f>+E93</f>
        <v>8950209.7400000002</v>
      </c>
      <c r="F92" s="37">
        <f t="shared" si="1"/>
        <v>3295401.6999999993</v>
      </c>
      <c r="G92" s="37">
        <f>IF(D92&lt;&gt;0,E92/D92*100,"-")</f>
        <v>158.27610197710618</v>
      </c>
    </row>
    <row r="93" spans="1:7" ht="15" x14ac:dyDescent="0.2">
      <c r="A93" s="17">
        <v>420</v>
      </c>
      <c r="B93" s="18"/>
      <c r="C93" s="18" t="s">
        <v>32</v>
      </c>
      <c r="D93" s="19">
        <f>+D94+D95+D96+D97+D98+D99+D100</f>
        <v>5654808.040000001</v>
      </c>
      <c r="E93" s="19">
        <f>+E94+E95+E96+E97+E98+E99+E100</f>
        <v>8950209.7400000002</v>
      </c>
      <c r="F93" s="19">
        <f t="shared" si="1"/>
        <v>3295401.6999999993</v>
      </c>
      <c r="G93" s="19">
        <f>IF(D93&lt;&gt;0,E93/D93*100,"-")</f>
        <v>158.27610197710618</v>
      </c>
    </row>
    <row r="94" spans="1:7" ht="15" hidden="1" outlineLevel="1" x14ac:dyDescent="0.2">
      <c r="A94" s="17">
        <v>4201</v>
      </c>
      <c r="B94" s="18"/>
      <c r="C94" s="18" t="s">
        <v>116</v>
      </c>
      <c r="D94" s="19">
        <v>91500</v>
      </c>
      <c r="E94" s="19">
        <v>55000</v>
      </c>
      <c r="F94" s="19">
        <f t="shared" si="1"/>
        <v>-36500</v>
      </c>
      <c r="G94" s="19">
        <f>IF(D94&lt;&gt;0,E94/D94*100,"-")</f>
        <v>60.10928961748634</v>
      </c>
    </row>
    <row r="95" spans="1:7" ht="15" hidden="1" outlineLevel="1" x14ac:dyDescent="0.2">
      <c r="A95" s="17">
        <v>4202</v>
      </c>
      <c r="B95" s="18"/>
      <c r="C95" s="18" t="s">
        <v>117</v>
      </c>
      <c r="D95" s="19">
        <v>85769.99</v>
      </c>
      <c r="E95" s="19">
        <v>109469.99</v>
      </c>
      <c r="F95" s="19">
        <f t="shared" si="1"/>
        <v>23700</v>
      </c>
      <c r="G95" s="19">
        <f>IF(D95&lt;&gt;0,E95/D95*100,"-")</f>
        <v>127.63204239618075</v>
      </c>
    </row>
    <row r="96" spans="1:7" ht="15" hidden="1" outlineLevel="1" x14ac:dyDescent="0.2">
      <c r="A96" s="17">
        <v>4204</v>
      </c>
      <c r="B96" s="18"/>
      <c r="C96" s="18" t="s">
        <v>118</v>
      </c>
      <c r="D96" s="19">
        <v>2632749.38</v>
      </c>
      <c r="E96" s="19">
        <v>3752726.28</v>
      </c>
      <c r="F96" s="19">
        <f t="shared" si="1"/>
        <v>1119976.8999999999</v>
      </c>
      <c r="G96" s="19">
        <f>IF(D96&lt;&gt;0,E96/D96*100,"-")</f>
        <v>142.54020183265601</v>
      </c>
    </row>
    <row r="97" spans="1:7" ht="15" hidden="1" outlineLevel="1" x14ac:dyDescent="0.2">
      <c r="A97" s="17">
        <v>4205</v>
      </c>
      <c r="B97" s="18"/>
      <c r="C97" s="18" t="s">
        <v>119</v>
      </c>
      <c r="D97" s="19">
        <v>1796792.07</v>
      </c>
      <c r="E97" s="19">
        <v>3521190.62</v>
      </c>
      <c r="F97" s="19">
        <f t="shared" si="1"/>
        <v>1724398.55</v>
      </c>
      <c r="G97" s="19">
        <f>IF(D97&lt;&gt;0,E97/D97*100,"-")</f>
        <v>195.97095728500182</v>
      </c>
    </row>
    <row r="98" spans="1:7" ht="15" hidden="1" outlineLevel="1" x14ac:dyDescent="0.2">
      <c r="A98" s="17">
        <v>4206</v>
      </c>
      <c r="B98" s="18"/>
      <c r="C98" s="18" t="s">
        <v>120</v>
      </c>
      <c r="D98" s="19">
        <v>195000</v>
      </c>
      <c r="E98" s="19">
        <v>452245.88</v>
      </c>
      <c r="F98" s="19">
        <f t="shared" si="1"/>
        <v>257245.88</v>
      </c>
      <c r="G98" s="19">
        <f>IF(D98&lt;&gt;0,E98/D98*100,"-")</f>
        <v>231.92096410256408</v>
      </c>
    </row>
    <row r="99" spans="1:7" ht="15" hidden="1" outlineLevel="1" x14ac:dyDescent="0.2">
      <c r="A99" s="17">
        <v>4207</v>
      </c>
      <c r="B99" s="18"/>
      <c r="C99" s="18" t="s">
        <v>121</v>
      </c>
      <c r="D99" s="19">
        <v>8818.7900000000009</v>
      </c>
      <c r="E99" s="19">
        <v>18818.79</v>
      </c>
      <c r="F99" s="19">
        <f t="shared" si="1"/>
        <v>10000</v>
      </c>
      <c r="G99" s="19">
        <f>IF(D99&lt;&gt;0,E99/D99*100,"-")</f>
        <v>213.39424116006845</v>
      </c>
    </row>
    <row r="100" spans="1:7" ht="15" hidden="1" outlineLevel="1" x14ac:dyDescent="0.2">
      <c r="A100" s="17">
        <v>4208</v>
      </c>
      <c r="B100" s="18"/>
      <c r="C100" s="18" t="s">
        <v>122</v>
      </c>
      <c r="D100" s="19">
        <v>844177.81</v>
      </c>
      <c r="E100" s="19">
        <v>1040758.18</v>
      </c>
      <c r="F100" s="19">
        <f t="shared" si="1"/>
        <v>196580.37</v>
      </c>
      <c r="G100" s="19">
        <f>IF(D100&lt;&gt;0,E100/D100*100,"-")</f>
        <v>123.28660711894335</v>
      </c>
    </row>
    <row r="101" spans="1:7" ht="15.75" collapsed="1" x14ac:dyDescent="0.2">
      <c r="A101" s="35">
        <v>43</v>
      </c>
      <c r="B101" s="36"/>
      <c r="C101" s="36" t="s">
        <v>75</v>
      </c>
      <c r="D101" s="37">
        <f>D102+D105</f>
        <v>400095</v>
      </c>
      <c r="E101" s="37">
        <f>E102+E105</f>
        <v>402095</v>
      </c>
      <c r="F101" s="37">
        <f t="shared" si="1"/>
        <v>2000</v>
      </c>
      <c r="G101" s="37">
        <f>IF(D101&lt;&gt;0,E101/D101*100,"-")</f>
        <v>100.49988127819643</v>
      </c>
    </row>
    <row r="102" spans="1:7" s="50" customFormat="1" ht="15" x14ac:dyDescent="0.2">
      <c r="A102" s="51">
        <v>431</v>
      </c>
      <c r="B102" s="52"/>
      <c r="C102" s="52" t="s">
        <v>49</v>
      </c>
      <c r="D102" s="53">
        <f>+D103+D104</f>
        <v>17000</v>
      </c>
      <c r="E102" s="53">
        <f>+E103+E104</f>
        <v>17000</v>
      </c>
      <c r="F102" s="53">
        <f t="shared" si="1"/>
        <v>0</v>
      </c>
      <c r="G102" s="53">
        <f>IF(D102&lt;&gt;0,E102/D102*100,"-")</f>
        <v>100</v>
      </c>
    </row>
    <row r="103" spans="1:7" s="50" customFormat="1" ht="15" hidden="1" outlineLevel="1" x14ac:dyDescent="0.2">
      <c r="A103" s="51">
        <v>4313</v>
      </c>
      <c r="B103" s="52"/>
      <c r="C103" s="52" t="s">
        <v>123</v>
      </c>
      <c r="D103" s="53">
        <v>10000</v>
      </c>
      <c r="E103" s="53">
        <v>10000</v>
      </c>
      <c r="F103" s="53">
        <f t="shared" si="1"/>
        <v>0</v>
      </c>
      <c r="G103" s="53">
        <f>IF(D103&lt;&gt;0,E103/D103*100,"-")</f>
        <v>100</v>
      </c>
    </row>
    <row r="104" spans="1:7" s="50" customFormat="1" ht="15" hidden="1" outlineLevel="1" x14ac:dyDescent="0.2">
      <c r="A104" s="51">
        <v>4314</v>
      </c>
      <c r="B104" s="52"/>
      <c r="C104" s="52" t="s">
        <v>124</v>
      </c>
      <c r="D104" s="53">
        <v>7000</v>
      </c>
      <c r="E104" s="53">
        <v>7000</v>
      </c>
      <c r="F104" s="53">
        <f t="shared" si="1"/>
        <v>0</v>
      </c>
      <c r="G104" s="53">
        <f>IF(D104&lt;&gt;0,E104/D104*100,"-")</f>
        <v>100</v>
      </c>
    </row>
    <row r="105" spans="1:7" ht="15" collapsed="1" x14ac:dyDescent="0.2">
      <c r="A105" s="17">
        <v>432</v>
      </c>
      <c r="B105" s="18"/>
      <c r="C105" s="18" t="s">
        <v>50</v>
      </c>
      <c r="D105" s="19">
        <f>+D106+D107</f>
        <v>383095</v>
      </c>
      <c r="E105" s="19">
        <f>+E106+E107</f>
        <v>385095</v>
      </c>
      <c r="F105" s="19">
        <f t="shared" si="1"/>
        <v>2000</v>
      </c>
      <c r="G105" s="19">
        <f>IF(D105&lt;&gt;0,E105/D105*100,"-")</f>
        <v>100.52206371787678</v>
      </c>
    </row>
    <row r="106" spans="1:7" ht="15" hidden="1" outlineLevel="1" x14ac:dyDescent="0.2">
      <c r="A106" s="17">
        <v>4320</v>
      </c>
      <c r="B106" s="18"/>
      <c r="C106" s="18" t="s">
        <v>125</v>
      </c>
      <c r="D106" s="19">
        <v>194200</v>
      </c>
      <c r="E106" s="19">
        <v>194200</v>
      </c>
      <c r="F106" s="19">
        <f t="shared" si="1"/>
        <v>0</v>
      </c>
      <c r="G106" s="19">
        <f>IF(D106&lt;&gt;0,E106/D106*100,"-")</f>
        <v>100</v>
      </c>
    </row>
    <row r="107" spans="1:7" ht="15" hidden="1" outlineLevel="1" x14ac:dyDescent="0.2">
      <c r="A107" s="17">
        <v>4323</v>
      </c>
      <c r="B107" s="18"/>
      <c r="C107" s="18" t="s">
        <v>126</v>
      </c>
      <c r="D107" s="19">
        <v>188895</v>
      </c>
      <c r="E107" s="19">
        <v>190895</v>
      </c>
      <c r="F107" s="19">
        <f t="shared" si="1"/>
        <v>2000</v>
      </c>
      <c r="G107" s="19">
        <f>IF(D107&lt;&gt;0,E107/D107*100,"-")</f>
        <v>101.05878927446466</v>
      </c>
    </row>
    <row r="108" spans="1:7" ht="18" collapsed="1" x14ac:dyDescent="0.2">
      <c r="A108" s="13"/>
      <c r="B108" s="39" t="s">
        <v>2</v>
      </c>
      <c r="C108" s="25" t="s">
        <v>62</v>
      </c>
      <c r="D108" s="38">
        <f>+D5-D50</f>
        <v>-2377637.8099999987</v>
      </c>
      <c r="E108" s="38">
        <f>+E5-E50</f>
        <v>-5887432.1599999964</v>
      </c>
      <c r="F108" s="38">
        <f t="shared" si="1"/>
        <v>-3509794.3499999978</v>
      </c>
      <c r="G108" s="38">
        <f>IF(D108&lt;&gt;0,E108/D108*100,"-")</f>
        <v>247.61686305787674</v>
      </c>
    </row>
    <row r="109" spans="1:7" ht="20.25" x14ac:dyDescent="0.2">
      <c r="A109" s="2" t="s">
        <v>33</v>
      </c>
      <c r="B109" s="3"/>
      <c r="C109" s="3"/>
      <c r="D109" s="11"/>
      <c r="E109" s="11"/>
      <c r="F109" s="11">
        <f t="shared" si="1"/>
        <v>0</v>
      </c>
      <c r="G109" s="11"/>
    </row>
    <row r="110" spans="1:7" ht="36" x14ac:dyDescent="0.2">
      <c r="A110" s="35">
        <v>75</v>
      </c>
      <c r="B110" s="40" t="s">
        <v>3</v>
      </c>
      <c r="C110" s="41" t="s">
        <v>76</v>
      </c>
      <c r="D110" s="37">
        <f>+D111+D112+D113</f>
        <v>0</v>
      </c>
      <c r="E110" s="37">
        <f>+E111+E112+E113</f>
        <v>0</v>
      </c>
      <c r="F110" s="37">
        <f t="shared" si="1"/>
        <v>0</v>
      </c>
      <c r="G110" s="37" t="str">
        <f>IF(D110&lt;&gt;0,E110/D110*100,"-")</f>
        <v>-</v>
      </c>
    </row>
    <row r="111" spans="1:7" ht="15" x14ac:dyDescent="0.2">
      <c r="A111" s="17">
        <v>750</v>
      </c>
      <c r="B111" s="18"/>
      <c r="C111" s="18" t="s">
        <v>34</v>
      </c>
      <c r="D111" s="19">
        <v>0</v>
      </c>
      <c r="E111" s="19">
        <v>0</v>
      </c>
      <c r="F111" s="19">
        <f t="shared" si="1"/>
        <v>0</v>
      </c>
      <c r="G111" s="19" t="str">
        <f>IF(D111&lt;&gt;0,E111/D111*100,"-")</f>
        <v>-</v>
      </c>
    </row>
    <row r="112" spans="1:7" ht="15" x14ac:dyDescent="0.2">
      <c r="A112" s="17">
        <v>751</v>
      </c>
      <c r="B112" s="18"/>
      <c r="C112" s="18" t="s">
        <v>35</v>
      </c>
      <c r="D112" s="19">
        <v>0</v>
      </c>
      <c r="E112" s="19">
        <v>0</v>
      </c>
      <c r="F112" s="19">
        <f t="shared" si="1"/>
        <v>0</v>
      </c>
      <c r="G112" s="19" t="str">
        <f>IF(D112&lt;&gt;0,E112/D112*100,"-")</f>
        <v>-</v>
      </c>
    </row>
    <row r="113" spans="1:7" ht="15" x14ac:dyDescent="0.25">
      <c r="A113" s="54" t="s">
        <v>52</v>
      </c>
      <c r="B113" s="55"/>
      <c r="C113" s="56" t="s">
        <v>53</v>
      </c>
      <c r="D113" s="19">
        <v>0</v>
      </c>
      <c r="E113" s="19">
        <v>0</v>
      </c>
      <c r="F113" s="19">
        <f t="shared" si="1"/>
        <v>0</v>
      </c>
      <c r="G113" s="19" t="str">
        <f>IF(D113&lt;&gt;0,E113/D113*100,"-")</f>
        <v>-</v>
      </c>
    </row>
    <row r="114" spans="1:7" ht="36" x14ac:dyDescent="0.2">
      <c r="A114" s="42" t="s">
        <v>36</v>
      </c>
      <c r="B114" s="40" t="s">
        <v>37</v>
      </c>
      <c r="C114" s="41" t="s">
        <v>38</v>
      </c>
      <c r="D114" s="37">
        <f>+D115+D116</f>
        <v>0</v>
      </c>
      <c r="E114" s="37">
        <f>+E115+E116</f>
        <v>30000</v>
      </c>
      <c r="F114" s="37">
        <f t="shared" si="1"/>
        <v>30000</v>
      </c>
      <c r="G114" s="37" t="str">
        <f>IF(D114&lt;&gt;0,E114/D114*100,"-")</f>
        <v>-</v>
      </c>
    </row>
    <row r="115" spans="1:7" ht="15" x14ac:dyDescent="0.2">
      <c r="A115" s="17">
        <v>440</v>
      </c>
      <c r="B115" s="18"/>
      <c r="C115" s="18" t="s">
        <v>39</v>
      </c>
      <c r="D115" s="19">
        <v>0</v>
      </c>
      <c r="E115" s="19">
        <v>0</v>
      </c>
      <c r="F115" s="19">
        <f t="shared" si="1"/>
        <v>0</v>
      </c>
      <c r="G115" s="19" t="str">
        <f>IF(D115&lt;&gt;0,E115/D115*100,"-")</f>
        <v>-</v>
      </c>
    </row>
    <row r="116" spans="1:7" ht="15" x14ac:dyDescent="0.2">
      <c r="A116" s="17">
        <v>441</v>
      </c>
      <c r="B116" s="18"/>
      <c r="C116" s="18" t="s">
        <v>59</v>
      </c>
      <c r="D116" s="19">
        <f>+D117</f>
        <v>0</v>
      </c>
      <c r="E116" s="19">
        <f>+E117</f>
        <v>30000</v>
      </c>
      <c r="F116" s="19">
        <f t="shared" si="1"/>
        <v>30000</v>
      </c>
      <c r="G116" s="19" t="str">
        <f>IF(D116&lt;&gt;0,E116/D116*100,"-")</f>
        <v>-</v>
      </c>
    </row>
    <row r="117" spans="1:7" ht="15" hidden="1" outlineLevel="1" x14ac:dyDescent="0.2">
      <c r="A117" s="17">
        <v>4412</v>
      </c>
      <c r="B117" s="18"/>
      <c r="C117" s="18" t="s">
        <v>127</v>
      </c>
      <c r="D117" s="19">
        <v>0</v>
      </c>
      <c r="E117" s="19">
        <v>30000</v>
      </c>
      <c r="F117" s="19">
        <f t="shared" si="1"/>
        <v>30000</v>
      </c>
      <c r="G117" s="19" t="str">
        <f>IF(D117&lt;&gt;0,E117/D117*100,"-")</f>
        <v>-</v>
      </c>
    </row>
    <row r="118" spans="1:7" ht="36" collapsed="1" x14ac:dyDescent="0.2">
      <c r="A118" s="13" t="s">
        <v>15</v>
      </c>
      <c r="B118" s="39" t="s">
        <v>40</v>
      </c>
      <c r="C118" s="25" t="s">
        <v>77</v>
      </c>
      <c r="D118" s="38">
        <f>+D110-D114</f>
        <v>0</v>
      </c>
      <c r="E118" s="38">
        <f>+E110-E114</f>
        <v>-30000</v>
      </c>
      <c r="F118" s="38">
        <f t="shared" si="1"/>
        <v>-30000</v>
      </c>
      <c r="G118" s="38" t="str">
        <f>IF(D118&lt;&gt;0,E118/D118*100,"-")</f>
        <v>-</v>
      </c>
    </row>
    <row r="119" spans="1:7" ht="20.25" x14ac:dyDescent="0.2">
      <c r="A119" s="2" t="s">
        <v>65</v>
      </c>
      <c r="B119" s="3"/>
      <c r="C119" s="3"/>
      <c r="D119" s="11"/>
      <c r="E119" s="11"/>
      <c r="F119" s="11">
        <f t="shared" si="1"/>
        <v>0</v>
      </c>
      <c r="G119" s="11"/>
    </row>
    <row r="120" spans="1:7" ht="18" x14ac:dyDescent="0.2">
      <c r="A120" s="43">
        <v>50</v>
      </c>
      <c r="B120" s="40" t="s">
        <v>41</v>
      </c>
      <c r="C120" s="44" t="s">
        <v>43</v>
      </c>
      <c r="D120" s="37">
        <f>+D121</f>
        <v>1000000</v>
      </c>
      <c r="E120" s="37">
        <f>+E121</f>
        <v>1000000</v>
      </c>
      <c r="F120" s="37">
        <f t="shared" si="1"/>
        <v>0</v>
      </c>
      <c r="G120" s="37">
        <f>IF(D120&lt;&gt;0,E120/D120*100,"-")</f>
        <v>100</v>
      </c>
    </row>
    <row r="121" spans="1:7" ht="15" x14ac:dyDescent="0.2">
      <c r="A121" s="17">
        <v>500</v>
      </c>
      <c r="B121" s="18"/>
      <c r="C121" s="18" t="s">
        <v>44</v>
      </c>
      <c r="D121" s="19">
        <f>+D122</f>
        <v>1000000</v>
      </c>
      <c r="E121" s="19">
        <f>+E122</f>
        <v>1000000</v>
      </c>
      <c r="F121" s="19">
        <f t="shared" si="1"/>
        <v>0</v>
      </c>
      <c r="G121" s="19">
        <f>IF(D121&lt;&gt;0,E121/D121*100,"-")</f>
        <v>100</v>
      </c>
    </row>
    <row r="122" spans="1:7" ht="15" hidden="1" outlineLevel="1" x14ac:dyDescent="0.2">
      <c r="A122" s="17">
        <v>5001</v>
      </c>
      <c r="B122" s="18"/>
      <c r="C122" s="18" t="s">
        <v>128</v>
      </c>
      <c r="D122" s="19">
        <v>1000000</v>
      </c>
      <c r="E122" s="19">
        <v>1000000</v>
      </c>
      <c r="F122" s="19">
        <f t="shared" si="1"/>
        <v>0</v>
      </c>
      <c r="G122" s="19">
        <f>IF(D122&lt;&gt;0,E122/D122*100,"-")</f>
        <v>100</v>
      </c>
    </row>
    <row r="123" spans="1:7" ht="18" collapsed="1" x14ac:dyDescent="0.2">
      <c r="A123" s="43">
        <v>55</v>
      </c>
      <c r="B123" s="40" t="s">
        <v>42</v>
      </c>
      <c r="C123" s="44" t="s">
        <v>46</v>
      </c>
      <c r="D123" s="37">
        <f>+D124</f>
        <v>1481637</v>
      </c>
      <c r="E123" s="37">
        <f>+E124</f>
        <v>1481637</v>
      </c>
      <c r="F123" s="37">
        <f t="shared" si="1"/>
        <v>0</v>
      </c>
      <c r="G123" s="37">
        <f>IF(D123&lt;&gt;0,E123/D123*100,"-")</f>
        <v>100</v>
      </c>
    </row>
    <row r="124" spans="1:7" ht="15" x14ac:dyDescent="0.2">
      <c r="A124" s="17">
        <v>550</v>
      </c>
      <c r="B124" s="18"/>
      <c r="C124" s="18" t="s">
        <v>47</v>
      </c>
      <c r="D124" s="19">
        <f>+D125</f>
        <v>1481637</v>
      </c>
      <c r="E124" s="19">
        <f>+E125</f>
        <v>1481637</v>
      </c>
      <c r="F124" s="19">
        <f t="shared" si="1"/>
        <v>0</v>
      </c>
      <c r="G124" s="19">
        <f>IF(D124&lt;&gt;0,E124/D124*100,"-")</f>
        <v>100</v>
      </c>
    </row>
    <row r="125" spans="1:7" ht="15" hidden="1" outlineLevel="1" x14ac:dyDescent="0.2">
      <c r="A125" s="17">
        <v>5501</v>
      </c>
      <c r="B125" s="18"/>
      <c r="C125" s="18" t="s">
        <v>129</v>
      </c>
      <c r="D125" s="19">
        <v>1481637</v>
      </c>
      <c r="E125" s="19">
        <v>1481637</v>
      </c>
      <c r="F125" s="19">
        <f t="shared" si="1"/>
        <v>0</v>
      </c>
      <c r="G125" s="19">
        <f>IF(D125&lt;&gt;0,E125/D125*100,"-")</f>
        <v>100</v>
      </c>
    </row>
    <row r="126" spans="1:7" ht="36" collapsed="1" x14ac:dyDescent="0.2">
      <c r="A126" s="13" t="s">
        <v>15</v>
      </c>
      <c r="B126" s="39" t="s">
        <v>45</v>
      </c>
      <c r="C126" s="25" t="s">
        <v>81</v>
      </c>
      <c r="D126" s="45">
        <f>ROUND(+D108+D118+D127,2)</f>
        <v>-2859274.81</v>
      </c>
      <c r="E126" s="45">
        <f>ROUND(+E108+E118+E127,2)</f>
        <v>-6399069.1600000001</v>
      </c>
      <c r="F126" s="45">
        <f t="shared" si="1"/>
        <v>-3539794.35</v>
      </c>
      <c r="G126" s="45">
        <f>IF(D126&lt;&gt;0,E126/D126*100,"-")</f>
        <v>223.80042441600776</v>
      </c>
    </row>
    <row r="127" spans="1:7" ht="18" x14ac:dyDescent="0.2">
      <c r="A127" s="13" t="s">
        <v>15</v>
      </c>
      <c r="B127" s="39" t="s">
        <v>48</v>
      </c>
      <c r="C127" s="22" t="s">
        <v>80</v>
      </c>
      <c r="D127" s="38">
        <f>+D120-D123</f>
        <v>-481637</v>
      </c>
      <c r="E127" s="38">
        <f>+E120-E123</f>
        <v>-481637</v>
      </c>
      <c r="F127" s="38">
        <f t="shared" si="1"/>
        <v>0</v>
      </c>
      <c r="G127" s="38">
        <f>IF(D127&lt;&gt;0,E127/D127*100,"-")</f>
        <v>100</v>
      </c>
    </row>
    <row r="128" spans="1:7" ht="18" x14ac:dyDescent="0.2">
      <c r="A128" s="13" t="s">
        <v>15</v>
      </c>
      <c r="B128" s="39" t="s">
        <v>79</v>
      </c>
      <c r="C128" s="22" t="s">
        <v>82</v>
      </c>
      <c r="D128" s="38">
        <f>+D118+D127-D126</f>
        <v>2377637.81</v>
      </c>
      <c r="E128" s="38">
        <f>+E118+E127-E126</f>
        <v>5887432.1600000001</v>
      </c>
      <c r="F128" s="38">
        <f t="shared" si="1"/>
        <v>3509794.35</v>
      </c>
      <c r="G128" s="38">
        <f>IF(D128&lt;&gt;0,E128/D128*100,"-")</f>
        <v>247.61686305787677</v>
      </c>
    </row>
    <row r="129" spans="1:7" ht="15.75" x14ac:dyDescent="0.2">
      <c r="A129" s="13"/>
      <c r="B129" s="16"/>
      <c r="C129" s="26" t="s">
        <v>61</v>
      </c>
      <c r="D129" s="46"/>
      <c r="E129" s="46"/>
      <c r="F129" s="46">
        <f t="shared" si="1"/>
        <v>0</v>
      </c>
      <c r="G129" s="46"/>
    </row>
    <row r="130" spans="1:7" ht="16.5" thickBot="1" x14ac:dyDescent="0.25">
      <c r="A130" s="27"/>
      <c r="B130" s="28"/>
      <c r="C130" s="29" t="s">
        <v>78</v>
      </c>
      <c r="D130" s="47"/>
      <c r="E130" s="47"/>
      <c r="F130" s="47">
        <f t="shared" si="1"/>
        <v>0</v>
      </c>
      <c r="G130" s="47"/>
    </row>
    <row r="131" spans="1:7" ht="15" x14ac:dyDescent="0.2">
      <c r="A131" s="31"/>
      <c r="B131" s="32"/>
      <c r="C131" s="33"/>
      <c r="D131" s="24"/>
      <c r="E131" s="24"/>
      <c r="F131" s="24"/>
      <c r="G131" s="24"/>
    </row>
    <row r="132" spans="1:7" x14ac:dyDescent="0.2">
      <c r="A132" s="30"/>
      <c r="B132" s="30"/>
      <c r="C132" s="30"/>
      <c r="D132" s="30"/>
      <c r="E132" s="30"/>
      <c r="F132" s="30"/>
      <c r="G132" s="30"/>
    </row>
    <row r="133" spans="1:7" ht="15" x14ac:dyDescent="0.2">
      <c r="A133" s="30"/>
      <c r="B133" s="30"/>
      <c r="C133" s="30"/>
      <c r="D133" s="48"/>
      <c r="E133" s="48"/>
      <c r="F133" s="48"/>
      <c r="G133" s="48"/>
    </row>
    <row r="134" spans="1:7" ht="15" x14ac:dyDescent="0.2">
      <c r="A134" s="30"/>
      <c r="B134" s="30"/>
      <c r="C134" s="49"/>
      <c r="D134" s="30"/>
      <c r="E134" s="30"/>
      <c r="F134" s="30"/>
      <c r="G134" s="30"/>
    </row>
    <row r="135" spans="1:7" ht="15" x14ac:dyDescent="0.2">
      <c r="A135" s="34"/>
      <c r="B135" s="33"/>
      <c r="C135" s="33"/>
      <c r="D135" s="34"/>
      <c r="E135" s="34"/>
      <c r="F135" s="34"/>
      <c r="G135" s="34"/>
    </row>
    <row r="136" spans="1:7" x14ac:dyDescent="0.2">
      <c r="A136" s="24"/>
      <c r="B136" s="24"/>
      <c r="C136" s="24"/>
      <c r="D136" s="24"/>
      <c r="E136" s="24"/>
      <c r="F136" s="24"/>
      <c r="G136" s="24"/>
    </row>
    <row r="137" spans="1:7" x14ac:dyDescent="0.2">
      <c r="A137" s="24"/>
      <c r="B137" s="24"/>
      <c r="C137" s="24"/>
      <c r="D137" s="24"/>
      <c r="E137" s="24"/>
      <c r="F137" s="24"/>
      <c r="G137" s="24"/>
    </row>
    <row r="138" spans="1:7" x14ac:dyDescent="0.2">
      <c r="A138" s="23"/>
      <c r="B138" s="23"/>
      <c r="C138" s="23"/>
      <c r="D138" s="23"/>
      <c r="E138" s="23"/>
      <c r="F138" s="23"/>
      <c r="G138" s="23"/>
    </row>
    <row r="139" spans="1:7" x14ac:dyDescent="0.2">
      <c r="A139" s="23"/>
      <c r="B139" s="23"/>
      <c r="C139" s="23"/>
      <c r="D139" s="23"/>
      <c r="E139" s="23"/>
      <c r="F139" s="23"/>
      <c r="G139" s="23"/>
    </row>
    <row r="140" spans="1:7" x14ac:dyDescent="0.2">
      <c r="A140" s="23"/>
      <c r="B140" s="23"/>
      <c r="C140" s="23"/>
      <c r="D140" s="23"/>
      <c r="E140" s="23"/>
      <c r="F140" s="23"/>
      <c r="G140" s="23"/>
    </row>
    <row r="141" spans="1:7" x14ac:dyDescent="0.2">
      <c r="A141" s="23"/>
      <c r="B141" s="23"/>
      <c r="C141" s="23"/>
      <c r="D141" s="23"/>
      <c r="E141" s="23"/>
      <c r="F141" s="23"/>
      <c r="G141" s="23"/>
    </row>
    <row r="142" spans="1:7" x14ac:dyDescent="0.2">
      <c r="A142" s="23"/>
      <c r="B142" s="23"/>
      <c r="C142" s="23"/>
      <c r="D142" s="23"/>
      <c r="E142" s="23"/>
      <c r="F142" s="23"/>
      <c r="G142" s="23"/>
    </row>
    <row r="143" spans="1:7" x14ac:dyDescent="0.2">
      <c r="A143" s="23"/>
      <c r="B143" s="23"/>
      <c r="C143" s="23"/>
      <c r="D143" s="23"/>
      <c r="E143" s="23"/>
      <c r="F143" s="23"/>
      <c r="G143" s="23"/>
    </row>
    <row r="144" spans="1:7" x14ac:dyDescent="0.2">
      <c r="A144" s="23"/>
      <c r="B144" s="23"/>
      <c r="C144" s="23"/>
      <c r="D144" s="23"/>
      <c r="E144" s="23"/>
      <c r="F144" s="23"/>
      <c r="G144" s="23"/>
    </row>
    <row r="145" spans="1:7" x14ac:dyDescent="0.2">
      <c r="A145" s="23"/>
      <c r="B145" s="23"/>
      <c r="C145" s="23"/>
      <c r="D145" s="23"/>
      <c r="E145" s="23"/>
      <c r="F145" s="23"/>
      <c r="G145" s="23"/>
    </row>
    <row r="146" spans="1:7" x14ac:dyDescent="0.2">
      <c r="A146" s="23"/>
      <c r="B146" s="23"/>
      <c r="C146" s="23"/>
      <c r="D146" s="23"/>
      <c r="E146" s="23"/>
      <c r="F146" s="23"/>
      <c r="G146" s="23"/>
    </row>
  </sheetData>
  <mergeCells count="2">
    <mergeCell ref="B2:C2"/>
    <mergeCell ref="A1:G1"/>
  </mergeCells>
  <phoneticPr fontId="0" type="noConversion"/>
  <pageMargins left="0.82677165354330717" right="0.74803149606299213" top="0.39370078740157483" bottom="0.78740157480314965" header="0" footer="0"/>
  <pageSetup paperSize="9" scale="77" orientation="landscape" horizontalDpi="1200" verticalDpi="1200" r:id="rId1"/>
  <headerFooter alignWithMargins="0">
    <oddFooter>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Proračun spl. del</vt:lpstr>
      <vt:lpstr>'Proračun spl. del'!Print_Titles</vt:lpstr>
      <vt:lpstr>'Proračun spl. del'!Tiskanje_naslovov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Maček MARJETA</dc:creator>
  <cp:lastModifiedBy>Maček MARJETA</cp:lastModifiedBy>
  <cp:lastPrinted>2023-03-09T08:32:44Z</cp:lastPrinted>
  <dcterms:created xsi:type="dcterms:W3CDTF">1999-09-22T06:59:43Z</dcterms:created>
  <dcterms:modified xsi:type="dcterms:W3CDTF">2023-03-09T08:33:13Z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-412601163</vt:i4>
  </property>
  <property fmtid="{D5CDD505-2E9C-101B-9397-08002B2CF9AE}" pid="3" name="_EmailSubject">
    <vt:lpwstr>popravljena predloga</vt:lpwstr>
  </property>
  <property fmtid="{D5CDD505-2E9C-101B-9397-08002B2CF9AE}" pid="4" name="_AuthorEmail">
    <vt:lpwstr>simona.kramberger@cerkvenjak.si</vt:lpwstr>
  </property>
  <property fmtid="{D5CDD505-2E9C-101B-9397-08002B2CF9AE}" pid="5" name="_AuthorEmailDisplayName">
    <vt:lpwstr>simona</vt:lpwstr>
  </property>
  <property fmtid="{D5CDD505-2E9C-101B-9397-08002B2CF9AE}" pid="6" name="_ReviewingToolsShownOnce">
    <vt:lpwstr/>
  </property>
</Properties>
</file>