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9390" activeTab="1"/>
  </bookViews>
  <sheets>
    <sheet name="PRODAJE NEPR." sheetId="1" r:id="rId1"/>
    <sheet name="NAKUPI NEPR." sheetId="2" r:id="rId2"/>
    <sheet name="nakup PREMIČNINE" sheetId="3" r:id="rId3"/>
    <sheet name="prodaja PREMIČNINE" sheetId="4" r:id="rId4"/>
  </sheets>
  <definedNames>
    <definedName name="_xlnm.Print_Area" localSheetId="1">'NAKUPI NEPR.'!$A$1:$H$289</definedName>
    <definedName name="_xlnm.Print_Area" localSheetId="0">'PRODAJE NEPR.'!$A$1:$I$145</definedName>
  </definedNames>
  <calcPr fullCalcOnLoad="1"/>
</workbook>
</file>

<file path=xl/sharedStrings.xml><?xml version="1.0" encoding="utf-8"?>
<sst xmlns="http://schemas.openxmlformats.org/spreadsheetml/2006/main" count="1643" uniqueCount="468">
  <si>
    <t>dvorišče</t>
  </si>
  <si>
    <t>neplodno</t>
  </si>
  <si>
    <t>menjava</t>
  </si>
  <si>
    <t>travnik</t>
  </si>
  <si>
    <t>SKUPAJ</t>
  </si>
  <si>
    <t>njiva</t>
  </si>
  <si>
    <t>K.O. ZAGRAD</t>
  </si>
  <si>
    <t>cesta</t>
  </si>
  <si>
    <t>pašnik</t>
  </si>
  <si>
    <t>Zap.št.</t>
  </si>
  <si>
    <t>pot</t>
  </si>
  <si>
    <t>Izmera v m²</t>
  </si>
  <si>
    <t>menjava z doplačilom</t>
  </si>
  <si>
    <t>neposredno</t>
  </si>
  <si>
    <t>PP 42152428 K 420600</t>
  </si>
  <si>
    <t>Orientacijska vrednost v EUR</t>
  </si>
  <si>
    <t>v EUR</t>
  </si>
  <si>
    <t>PP 44162251 K 420600</t>
  </si>
  <si>
    <t>Vrsta dej.rabe</t>
  </si>
  <si>
    <t>Drugo</t>
  </si>
  <si>
    <t>Solastniški delež</t>
  </si>
  <si>
    <t>K.O. 893 - ZAGRAD</t>
  </si>
  <si>
    <t>K.O. 875 - DOLGA BRDA</t>
  </si>
  <si>
    <t>K.O. 884 - FARNA VAS</t>
  </si>
  <si>
    <t>K.O. 876-BREZNICA</t>
  </si>
  <si>
    <t>K.O. 886 - LOKOVICA</t>
  </si>
  <si>
    <t>K.O. 892 - LEŠE</t>
  </si>
  <si>
    <t>K.O. 873 - SUHI VRH</t>
  </si>
  <si>
    <t>K.O. 891 - PREVALJE</t>
  </si>
  <si>
    <t>Občina Prevalje</t>
  </si>
  <si>
    <t>župan</t>
  </si>
  <si>
    <t>51/1</t>
  </si>
  <si>
    <t>brezplačen prenos</t>
  </si>
  <si>
    <t>PP 42162330 K 420001</t>
  </si>
  <si>
    <t>Solastniški 
delež</t>
  </si>
  <si>
    <t>sadovnjak</t>
  </si>
  <si>
    <t>K.O. 877 - STRAŽIŠČE</t>
  </si>
  <si>
    <t xml:space="preserve">cesta </t>
  </si>
  <si>
    <t>165/7</t>
  </si>
  <si>
    <t>165/2</t>
  </si>
  <si>
    <t>133/5</t>
  </si>
  <si>
    <t xml:space="preserve"> 1/1</t>
  </si>
  <si>
    <t>115/10</t>
  </si>
  <si>
    <t>112/50</t>
  </si>
  <si>
    <t>178/63
178/62
178/61
176/19
176/17
177/4
109/4</t>
  </si>
  <si>
    <t>39
31
9
1
14
8
1</t>
  </si>
  <si>
    <t>512/15</t>
  </si>
  <si>
    <t>529/10</t>
  </si>
  <si>
    <t>529/14</t>
  </si>
  <si>
    <t>529/5</t>
  </si>
  <si>
    <t>518/22</t>
  </si>
  <si>
    <t>518/27</t>
  </si>
  <si>
    <t xml:space="preserve">neposredno 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</si>
  <si>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</si>
  <si>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</si>
  <si>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</si>
  <si>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</si>
  <si>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</si>
  <si>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>Identifikacijska oznaka nep. (parc. št.)</t>
  </si>
  <si>
    <t>Predvidena metoda razpolaganja</t>
  </si>
  <si>
    <t>Ekonomska utemeljenost</t>
  </si>
  <si>
    <t>pridobitev zemljišč za lokalno cesto</t>
  </si>
  <si>
    <t>pridobitev zemljišč za pločnik, projekt "Krožišče - Spar"</t>
  </si>
  <si>
    <t>pridobitev zemljišče za ureditev lokalne ceste, projekt "Mestno jedro"</t>
  </si>
  <si>
    <t>pridobitev zemljišč za odlagališče in cesto po projektu "KOCEROD"</t>
  </si>
  <si>
    <t>pridobitev zemljišča za lokalno cesto Glavarstvo</t>
  </si>
  <si>
    <t>pridobitev zemljišč za lokalno cesto, projekt "Račel - Log, območje F"</t>
  </si>
  <si>
    <t>prodaja zemljišča, ki ga občina ne potrebuje za javno infrastrukturo</t>
  </si>
  <si>
    <t>odprodaja zemljišča, ki ga občina ne potrebuje za javno infrastrukturo</t>
  </si>
  <si>
    <t>SKUPAJ:</t>
  </si>
  <si>
    <t>pridobitev ceste Malinek</t>
  </si>
  <si>
    <t>529/2</t>
  </si>
  <si>
    <t>pridobitev zemljišč za lokalno cesto,  projekt "Vaško jedro - Leše, faza 2"</t>
  </si>
  <si>
    <t>503/4</t>
  </si>
  <si>
    <t>340/20</t>
  </si>
  <si>
    <t>I. ZEMLJIŠČA</t>
  </si>
  <si>
    <t>385/38</t>
  </si>
  <si>
    <t>387/37</t>
  </si>
  <si>
    <t>388/14</t>
  </si>
  <si>
    <t>menjava z dolp.</t>
  </si>
  <si>
    <t>388/12</t>
  </si>
  <si>
    <t>231/7</t>
  </si>
  <si>
    <t>pridobitev zemljišča za lokalno cesto po projektu "Vaško jedro Leše, faza 2"</t>
  </si>
  <si>
    <t>227/14</t>
  </si>
  <si>
    <t>227/12</t>
  </si>
  <si>
    <t>557/6</t>
  </si>
  <si>
    <t>neplodno - cesta</t>
  </si>
  <si>
    <t>503/3</t>
  </si>
  <si>
    <t>503/2</t>
  </si>
  <si>
    <t>prenos zemljišča, ki ga občina ne potrebuje za javno infrastrukturo</t>
  </si>
  <si>
    <t>1069/1872</t>
  </si>
  <si>
    <t>343/3</t>
  </si>
  <si>
    <t>563/4-del</t>
  </si>
  <si>
    <t>Vrsta premičnega premoženja</t>
  </si>
  <si>
    <t>Okvirni obseg premičnin</t>
  </si>
  <si>
    <t>predvidena sredstav v EUR</t>
  </si>
  <si>
    <t>Okvirna velikost      NTP(m²)</t>
  </si>
  <si>
    <t>II. OBJEKTI, STANOVANJA IN POSLOVNI PROSTORI</t>
  </si>
  <si>
    <t>pridobitev zemljišč za cesto</t>
  </si>
  <si>
    <t>28/6</t>
  </si>
  <si>
    <t>28/4</t>
  </si>
  <si>
    <t>43/2</t>
  </si>
  <si>
    <t>537/11</t>
  </si>
  <si>
    <t>537/10</t>
  </si>
  <si>
    <t>230/13</t>
  </si>
  <si>
    <t>224/43</t>
  </si>
  <si>
    <t>224/42</t>
  </si>
  <si>
    <t>224/49</t>
  </si>
  <si>
    <t>314/5</t>
  </si>
  <si>
    <t>314/6</t>
  </si>
  <si>
    <t>296/8</t>
  </si>
  <si>
    <t>125/8</t>
  </si>
  <si>
    <t>124/7</t>
  </si>
  <si>
    <t>Okvirna lokacija                 (parc.št., št. stavbe, št. dela stavbe) in k.o.</t>
  </si>
  <si>
    <t>pokopališče</t>
  </si>
  <si>
    <t xml:space="preserve"> 1/6</t>
  </si>
  <si>
    <t>Prenos zemljišča, na katerem stoji pokopališče Barbara</t>
  </si>
  <si>
    <t>340/6</t>
  </si>
  <si>
    <t>352/10</t>
  </si>
  <si>
    <t>352/7</t>
  </si>
  <si>
    <t>352/6</t>
  </si>
  <si>
    <t>539/1</t>
  </si>
  <si>
    <t>539/2</t>
  </si>
  <si>
    <t>539/4</t>
  </si>
  <si>
    <t>539/5</t>
  </si>
  <si>
    <t>Prenos zemljišča, na katerem stoji dovozna cesta do pokopališča Barbara</t>
  </si>
  <si>
    <t>224/48</t>
  </si>
  <si>
    <t>224/45</t>
  </si>
  <si>
    <t>224/46</t>
  </si>
  <si>
    <t xml:space="preserve"> 1/2</t>
  </si>
  <si>
    <t>224/47</t>
  </si>
  <si>
    <t>neposredo</t>
  </si>
  <si>
    <t>pridobivanje zemljišč za cesto vrtec - Polje</t>
  </si>
  <si>
    <t>534/2</t>
  </si>
  <si>
    <t>pridobitev zemljišč za rekonstrukcijo ceste</t>
  </si>
  <si>
    <t>527/2</t>
  </si>
  <si>
    <t>533/1 - del</t>
  </si>
  <si>
    <t>preidobitev zemljišča za rekonstrukcijo ceste Plazl</t>
  </si>
  <si>
    <t>375/13</t>
  </si>
  <si>
    <t>366/2</t>
  </si>
  <si>
    <t>375/11</t>
  </si>
  <si>
    <t>368/5</t>
  </si>
  <si>
    <t>368/4</t>
  </si>
  <si>
    <t>379/4</t>
  </si>
  <si>
    <t>379/3</t>
  </si>
  <si>
    <t>335/11</t>
  </si>
  <si>
    <t>379/2</t>
  </si>
  <si>
    <t>335/9</t>
  </si>
  <si>
    <t>341/2</t>
  </si>
  <si>
    <t>326/7</t>
  </si>
  <si>
    <t>543/5</t>
  </si>
  <si>
    <t>537/6-del, 537/3-del, 536/1-del, 537/5-del</t>
  </si>
  <si>
    <t>poslovna stavba</t>
  </si>
  <si>
    <t>164/2</t>
  </si>
  <si>
    <t>161/16</t>
  </si>
  <si>
    <t>161/18</t>
  </si>
  <si>
    <t>Stara carinarnica, ki stoji na parc. št. 601/2, 538/1, 585/0, 82/8, 538/21, št. stavbe 318</t>
  </si>
  <si>
    <t>Stavba v lasti RS stoji na zemljiščih v lasti Občine Prevalje</t>
  </si>
  <si>
    <t xml:space="preserve"> </t>
  </si>
  <si>
    <t>preidobitev zemljišča za lokalno cesto</t>
  </si>
  <si>
    <t xml:space="preserve">preidobitev zemljišča za lokalno cesto </t>
  </si>
  <si>
    <t>530/3</t>
  </si>
  <si>
    <t>458/37</t>
  </si>
  <si>
    <t>26/5</t>
  </si>
  <si>
    <t>27/1</t>
  </si>
  <si>
    <t>prodaja zemljišč - Vrtec Pod gonjami</t>
  </si>
  <si>
    <t>27/6</t>
  </si>
  <si>
    <t>27/7</t>
  </si>
  <si>
    <t>27/8</t>
  </si>
  <si>
    <t>27/10</t>
  </si>
  <si>
    <t>27/11</t>
  </si>
  <si>
    <t>120/39</t>
  </si>
  <si>
    <t>212/3</t>
  </si>
  <si>
    <t>pozidano zemljišče, sadovnjak</t>
  </si>
  <si>
    <t>neposredna pogodba</t>
  </si>
  <si>
    <t>128/5</t>
  </si>
  <si>
    <t>128/3</t>
  </si>
  <si>
    <t>"2/3</t>
  </si>
  <si>
    <t xml:space="preserve"> 2/3</t>
  </si>
  <si>
    <t>stavbno zemljišče</t>
  </si>
  <si>
    <t>125/9 - del</t>
  </si>
  <si>
    <t>125/9- del</t>
  </si>
  <si>
    <t>205/9</t>
  </si>
  <si>
    <t>388/1</t>
  </si>
  <si>
    <t>službeni avtomobil</t>
  </si>
  <si>
    <t>za potrebe občinske uprave</t>
  </si>
  <si>
    <t>495/1 - del</t>
  </si>
  <si>
    <t>580/0 - del</t>
  </si>
  <si>
    <t>495/4 - del</t>
  </si>
  <si>
    <t>495/5 - del</t>
  </si>
  <si>
    <t>495/6 - del</t>
  </si>
  <si>
    <t>495/10 - del</t>
  </si>
  <si>
    <t>501/2 - del</t>
  </si>
  <si>
    <t>501/5 - del</t>
  </si>
  <si>
    <t>503/0 - del</t>
  </si>
  <si>
    <t>507/1 - del</t>
  </si>
  <si>
    <t>508/0 - del</t>
  </si>
  <si>
    <t>509/0 - del</t>
  </si>
  <si>
    <t>507/2 - del</t>
  </si>
  <si>
    <t>507/3 - del</t>
  </si>
  <si>
    <t>506/2 - del</t>
  </si>
  <si>
    <t>507/4 - del</t>
  </si>
  <si>
    <t>kmetijska zemljišča</t>
  </si>
  <si>
    <t>površine razpršene poselitve;   kmetijska zemljišča;   območja stanovanj</t>
  </si>
  <si>
    <t>območja stanovanj</t>
  </si>
  <si>
    <t>druga kmetijska zemljišča</t>
  </si>
  <si>
    <t>območja stanovanj - zemljišče za gradnjo stavb</t>
  </si>
  <si>
    <t>osrednja območja centralnih dejavnosti; območja stanovanj</t>
  </si>
  <si>
    <t>pridobitev zemljišč za lokalno cesto JP 851481</t>
  </si>
  <si>
    <t>del</t>
  </si>
  <si>
    <t>izvedba rekonstrukcije javne poti JP 851431 - 3. ulica Spodnji kraj</t>
  </si>
  <si>
    <t>425/0 - del</t>
  </si>
  <si>
    <t>427/0 - del</t>
  </si>
  <si>
    <t>410/6 - del</t>
  </si>
  <si>
    <t>416/2 - del</t>
  </si>
  <si>
    <t>417/1 - del</t>
  </si>
  <si>
    <t>428/1 - del</t>
  </si>
  <si>
    <t>*33/1 - del</t>
  </si>
  <si>
    <t>391/1 - del</t>
  </si>
  <si>
    <t>419/2 - del</t>
  </si>
  <si>
    <t>428/4 - del</t>
  </si>
  <si>
    <t>najboljša kmetijska zemljišča</t>
  </si>
  <si>
    <t>gozdna zemljišča;      najboljša kmetijska zemljišča</t>
  </si>
  <si>
    <t>površine razpršene poselitve;  najboljša kmetijska zemljišča</t>
  </si>
  <si>
    <t>površine razpršene poselitve</t>
  </si>
  <si>
    <t>ureditev prometnih povezav na podeželju Kot - Leše; LC 350351</t>
  </si>
  <si>
    <t>273/0 - del</t>
  </si>
  <si>
    <t>najboljša kmetijska zemljišča; površine razpršene poselitve; gozdna zemljišča</t>
  </si>
  <si>
    <t>Obnova lokalne ceste LC 350371</t>
  </si>
  <si>
    <t>272/1 - del</t>
  </si>
  <si>
    <t>gozdna zemljišča; najboljša kmetijska zemljišča</t>
  </si>
  <si>
    <t>52/2 - del</t>
  </si>
  <si>
    <t>52/4 - del</t>
  </si>
  <si>
    <t>22/1 - del</t>
  </si>
  <si>
    <t>22/4 - del</t>
  </si>
  <si>
    <t>743/0 - del</t>
  </si>
  <si>
    <t>41/5 - del</t>
  </si>
  <si>
    <t>744/0 - del</t>
  </si>
  <si>
    <t>41/6 - del</t>
  </si>
  <si>
    <t>55/4 - del</t>
  </si>
  <si>
    <t>26/1 - del</t>
  </si>
  <si>
    <t>26/2 - del</t>
  </si>
  <si>
    <t>58/4 - del</t>
  </si>
  <si>
    <t>58/10 - del</t>
  </si>
  <si>
    <t>38/4 - del</t>
  </si>
  <si>
    <t>58/7 - del</t>
  </si>
  <si>
    <t>58/8 - del</t>
  </si>
  <si>
    <t>58/9  - del</t>
  </si>
  <si>
    <t>38/8 - del</t>
  </si>
  <si>
    <t>30/1 - del</t>
  </si>
  <si>
    <t xml:space="preserve">32/0 - del </t>
  </si>
  <si>
    <t>472/0 - del</t>
  </si>
  <si>
    <t xml:space="preserve">471/0 - del </t>
  </si>
  <si>
    <t xml:space="preserve">223/2 - del </t>
  </si>
  <si>
    <t>224/1 - del</t>
  </si>
  <si>
    <t>248/0 - del</t>
  </si>
  <si>
    <t>252/11 - del</t>
  </si>
  <si>
    <t>252/15 - del</t>
  </si>
  <si>
    <t>252/16 - del</t>
  </si>
  <si>
    <t>254/2 - del</t>
  </si>
  <si>
    <t>255/2 - del</t>
  </si>
  <si>
    <t>257/0 - del</t>
  </si>
  <si>
    <t>275/0 - del</t>
  </si>
  <si>
    <t>280/0 - del</t>
  </si>
  <si>
    <t>281/1 - del</t>
  </si>
  <si>
    <t>284/1 - del</t>
  </si>
  <si>
    <t>286/0 - del</t>
  </si>
  <si>
    <t>287/0 - del</t>
  </si>
  <si>
    <t>289/2 - del</t>
  </si>
  <si>
    <t>289/3 - del</t>
  </si>
  <si>
    <t>289/4 - del</t>
  </si>
  <si>
    <t>294/1 - del</t>
  </si>
  <si>
    <t>projekt JP 851931 - Leški graben - Zagrad</t>
  </si>
  <si>
    <t>najboljša kmetijska zemljišča; gozdna zemljišča</t>
  </si>
  <si>
    <t>površine razpršene poselitve; najboljša kmetijska zemljišča</t>
  </si>
  <si>
    <t>najboljša kemtijska zemljišča</t>
  </si>
  <si>
    <t>gozdna zemljišča</t>
  </si>
  <si>
    <t>najboljša kmetijska zemljišča; druga kmetijska zemljišča; gozdna zemljišča</t>
  </si>
  <si>
    <t>druga kmetijska zemljišča; gozdna zemljišča; najboljša kmetijska zemljišča</t>
  </si>
  <si>
    <t>gozdna zemljišča; površine razpršene poselitve; najboljša kmetijska zemljišča</t>
  </si>
  <si>
    <t>najboljša kmetijska zemljišča; površine razpršene poselitve</t>
  </si>
  <si>
    <t>gozdna zemljišča; druga kmetijska zemljišča; najboljša kmetijska zemljišča</t>
  </si>
  <si>
    <t>253/0 - del</t>
  </si>
  <si>
    <t>gozdna zemljišča;       najboljša kmetijska zemljišča</t>
  </si>
  <si>
    <t>252/0 - del</t>
  </si>
  <si>
    <t>547/1 - del</t>
  </si>
  <si>
    <t>256/0 - del</t>
  </si>
  <si>
    <t>255/0 - del</t>
  </si>
  <si>
    <t>270/2 - del</t>
  </si>
  <si>
    <t>270/1 - del</t>
  </si>
  <si>
    <t>264/3 - del</t>
  </si>
  <si>
    <t>271/0 - del</t>
  </si>
  <si>
    <t>281/3 - del</t>
  </si>
  <si>
    <t>281/2 - del</t>
  </si>
  <si>
    <t>264/6 - del</t>
  </si>
  <si>
    <t>299/0 - del</t>
  </si>
  <si>
    <t>264/2 - del</t>
  </si>
  <si>
    <t>228/3 - del</t>
  </si>
  <si>
    <t>228/1 - del</t>
  </si>
  <si>
    <t>228/2 - del</t>
  </si>
  <si>
    <t>NAČRT RAZPOLAGANJA Z NEPREMIČNIM PREMOŽENJEM V OBČINI PREVALJE ZA LETO 2016</t>
  </si>
  <si>
    <t>NAČRT PRIDOBIVANJA NEPREMIČNEGA PREMOŽENJA V OBČINI PREVALJE ZA LETO 2016</t>
  </si>
  <si>
    <t>NAČRT PRIDOBIVANJA PREMIČNEGA PREMOŽENJA V OBČINI PREVALJE ZA LETO 2016</t>
  </si>
  <si>
    <t>161/15</t>
  </si>
  <si>
    <t>pridobitev šolskega okoliša</t>
  </si>
  <si>
    <t>163/9</t>
  </si>
  <si>
    <t>menjava zemljišča za šolski okoliš</t>
  </si>
  <si>
    <t>494/0 - del</t>
  </si>
  <si>
    <t>498/3 - del</t>
  </si>
  <si>
    <t>488/0 - del</t>
  </si>
  <si>
    <t>498/1 - del</t>
  </si>
  <si>
    <t>555/2</t>
  </si>
  <si>
    <t>481/1</t>
  </si>
  <si>
    <t>pridobitev zemljišča za lokalno cesto Borovnica</t>
  </si>
  <si>
    <t>516/1</t>
  </si>
  <si>
    <t>pridobitev zemljišč za lokalno cesto Lokovica</t>
  </si>
  <si>
    <t>kmetijsko zemljišče</t>
  </si>
  <si>
    <t>132/7 - del</t>
  </si>
  <si>
    <t>132/5 - del</t>
  </si>
  <si>
    <t>136/55 - del</t>
  </si>
  <si>
    <t>136/54 - del</t>
  </si>
  <si>
    <t>pridobitev zemljišč za JP 851771</t>
  </si>
  <si>
    <t>K.O. 874 - ŠENTANEL</t>
  </si>
  <si>
    <t>358/28</t>
  </si>
  <si>
    <t>358/24</t>
  </si>
  <si>
    <t>435/7</t>
  </si>
  <si>
    <t>pridobitev zemljišča za čistilno napravo</t>
  </si>
  <si>
    <t>K.O. 876 - BREZNICA</t>
  </si>
  <si>
    <t>44/6</t>
  </si>
  <si>
    <t>44/8</t>
  </si>
  <si>
    <t>383/16</t>
  </si>
  <si>
    <t>390/7</t>
  </si>
  <si>
    <t xml:space="preserve">pridobitev zemljišča za lokalno cesto </t>
  </si>
  <si>
    <t>cesta, gozdno zemljišče</t>
  </si>
  <si>
    <t>516/2, del</t>
  </si>
  <si>
    <t>Zap. št.</t>
  </si>
  <si>
    <t>70/16-del</t>
  </si>
  <si>
    <t>123/6-del</t>
  </si>
  <si>
    <t>123/5-del</t>
  </si>
  <si>
    <t>123/7-del</t>
  </si>
  <si>
    <t>SKUPAJ čisti nakup zemljišč v letu 2016 :</t>
  </si>
  <si>
    <t>koncertni klavir - oprema družbenega doma</t>
  </si>
  <si>
    <t>1 kom</t>
  </si>
  <si>
    <t>za potrebe izvajanja kulturnih prireditev za potrebe občine Prevalje</t>
  </si>
  <si>
    <t>NAČRT RAZPOLAGANJA PREMIČNEGA PREMOŽENJA V OBČINI PREVALJE ZA LETO 2016</t>
  </si>
  <si>
    <t>prodaja službenega vozila</t>
  </si>
  <si>
    <t>nakup neprofitnih stanovanj</t>
  </si>
  <si>
    <t>neprofitna stanovanja</t>
  </si>
  <si>
    <t>298/1, 298/2, 298/5 k.o. Farna vas</t>
  </si>
  <si>
    <t>571/2-del</t>
  </si>
  <si>
    <t>pridobitev zemljišča - javne poti</t>
  </si>
  <si>
    <t>411/57</t>
  </si>
  <si>
    <t>411/59</t>
  </si>
  <si>
    <t>411/54                     411/55</t>
  </si>
  <si>
    <t>227             52</t>
  </si>
  <si>
    <t>prenos  zemljišč za pojekt "ureditev mestnega jedra"</t>
  </si>
  <si>
    <t>286/3</t>
  </si>
  <si>
    <t>278/8</t>
  </si>
  <si>
    <t>178/67</t>
  </si>
  <si>
    <t>593/5</t>
  </si>
  <si>
    <t>195/0, 194/0</t>
  </si>
  <si>
    <t>stavbno</t>
  </si>
  <si>
    <t>pridobitev zemljišč za ureditev porečja reke Meže</t>
  </si>
  <si>
    <t>Brezplačen prenos</t>
  </si>
  <si>
    <t xml:space="preserve">Številka: </t>
  </si>
  <si>
    <t>Datum:</t>
  </si>
  <si>
    <t>478-0071-1/2015-19</t>
  </si>
  <si>
    <t>478-0071-2/2015-19</t>
  </si>
  <si>
    <t>478-0071-3/2015-19</t>
  </si>
  <si>
    <t xml:space="preserve"> dr. Matija TASIČ, l.r.</t>
  </si>
  <si>
    <t>478-0071-4/2015-19</t>
  </si>
  <si>
    <t>"maj 2016</t>
  </si>
  <si>
    <t>Na osnovi 12. člena Uredbe o stvarnem premoženju države in samoupravnih lokalnih skupnosti (Uradni list RS, št. 34/11, 42/12, 24/13 in 10/14), je Občinski svet Občine Prevalje na __. redni seji dne ______  sprejel naslednji</t>
  </si>
  <si>
    <t>Na osnovi 12. člena Uredbe o stvarnem premoženju države in samoupravnih lokalnih skupnosti (Uradni list RS, št. 34/11, 42/12, 24/13 in 10/14), je Občinski svet Občine Prevalje na ___. redni seji dne _________  sprejel naslednji</t>
  </si>
  <si>
    <t>Na osnovi 9. člena Uredbe o stvarnem premoženju države in samoupravnih lokalnih skupnosti (Uradni list RS, št. 34/11, 42/12, 24/13 in 10/14), je Občinski svet Občine Prevalje na __.  redni seji dne _____ sprejel naslednji</t>
  </si>
  <si>
    <t>Na osnovi 9. člena Uredbe o stvarnem premoženju države in samoupravnih lokalnih skupnosti (Uradni list RS, št. 34/11, 42/12, 24/13 in 10/14), je Občinski svet Občine Prevalje na ___. redni seji dne ____________ sprejel</t>
  </si>
  <si>
    <t>primarno javna dražba, sekundarno neposredna pogodba</t>
  </si>
  <si>
    <t>NEPREMIČNINE V OBČINI PREVALJE</t>
  </si>
  <si>
    <t>II. ZEMLJIŠČA S STAVBO</t>
  </si>
  <si>
    <t>K.O. Farna vas</t>
  </si>
  <si>
    <t>Velikost parcele</t>
  </si>
  <si>
    <t>naslov stavbe, identif. Št.</t>
  </si>
  <si>
    <t>velikost stavbe m2</t>
  </si>
  <si>
    <t>298,1, 298/2, 298/5</t>
  </si>
  <si>
    <t>"1/1</t>
  </si>
  <si>
    <t>Zgornji kraj 12, Prevalje, stavba št 884/1260</t>
  </si>
  <si>
    <t>163/4, 163/8</t>
  </si>
  <si>
    <t>100/40</t>
  </si>
  <si>
    <t>100/38</t>
  </si>
  <si>
    <t>100/36</t>
  </si>
  <si>
    <t>99/18, 543/8</t>
  </si>
  <si>
    <t>137/83, 137/84, 137/85, 137/86, 137/87, 137/88, 137/89, 137/90, 137/91, 137/92</t>
  </si>
  <si>
    <t>1030 (1795)</t>
  </si>
  <si>
    <t>99/16</t>
  </si>
  <si>
    <t>99/15</t>
  </si>
  <si>
    <t>99/17</t>
  </si>
  <si>
    <t>99/14</t>
  </si>
  <si>
    <t>99/13</t>
  </si>
  <si>
    <t>99/12</t>
  </si>
  <si>
    <t>99/11</t>
  </si>
  <si>
    <t>99/10</t>
  </si>
  <si>
    <t>99/9</t>
  </si>
  <si>
    <t>99/8</t>
  </si>
  <si>
    <t>99/7</t>
  </si>
  <si>
    <t>99/6</t>
  </si>
  <si>
    <t>99/5</t>
  </si>
  <si>
    <t>99/4</t>
  </si>
  <si>
    <t>99/3</t>
  </si>
  <si>
    <t>99/1</t>
  </si>
  <si>
    <t>137/92</t>
  </si>
  <si>
    <t>137/88</t>
  </si>
  <si>
    <t>137/87</t>
  </si>
  <si>
    <t>137/89</t>
  </si>
  <si>
    <t>prodaja zemljišča, ki ga občina ne potrebuje za javno gospodarsko infrastrukturo - 3. ulica Spodnji kraj</t>
  </si>
  <si>
    <t>javna dražba oz. neposredno</t>
  </si>
  <si>
    <t>134/60</t>
  </si>
  <si>
    <t>134/61</t>
  </si>
  <si>
    <t>134/62</t>
  </si>
  <si>
    <t>100/44</t>
  </si>
  <si>
    <t>menjalna z doplačilom</t>
  </si>
  <si>
    <t>100/50</t>
  </si>
  <si>
    <t>izvedba rekonstrukcije javne poti - 1. ulica Spodnji kraj</t>
  </si>
  <si>
    <t>100/41</t>
  </si>
  <si>
    <t>112/59</t>
  </si>
  <si>
    <t>112/57</t>
  </si>
  <si>
    <t>112/55</t>
  </si>
  <si>
    <t>112/42</t>
  </si>
  <si>
    <t>100/48</t>
  </si>
  <si>
    <t>100/46</t>
  </si>
  <si>
    <t xml:space="preserve">pridobitev zemljišč za lokalno cesto Nicina </t>
  </si>
  <si>
    <t>286/2</t>
  </si>
  <si>
    <t>priditev javne poti in parkirišča</t>
  </si>
  <si>
    <t>158/2, 236/1, 159, 224/8</t>
  </si>
  <si>
    <t>pridobitev zemljišč za lokalno cesto LC 350361-Cesta Štopar - Šentanel, Odsek Robin - Šentanelska reka</t>
  </si>
  <si>
    <t>382/3</t>
  </si>
  <si>
    <t>382/4</t>
  </si>
  <si>
    <t>378/3</t>
  </si>
  <si>
    <t>prenos zemljišč za lokalno cesto</t>
  </si>
  <si>
    <t>122/20</t>
  </si>
  <si>
    <t>122/21</t>
  </si>
  <si>
    <t>122/8</t>
  </si>
  <si>
    <t xml:space="preserve">pridobitev zemljišč za lokalno cesto </t>
  </si>
  <si>
    <t>324/5</t>
  </si>
  <si>
    <t>324/6</t>
  </si>
  <si>
    <t>Pridobitev zemljišč za lokalno cesto</t>
  </si>
  <si>
    <t>458/35</t>
  </si>
  <si>
    <t>*28</t>
  </si>
  <si>
    <t>stavbišče</t>
  </si>
  <si>
    <t>pridobitev zemljišča za cesto</t>
  </si>
  <si>
    <t>241/20</t>
  </si>
  <si>
    <t>295, 279</t>
  </si>
  <si>
    <t>pridobitev zemljišč za lokalno cesto LC 257 031</t>
  </si>
  <si>
    <t>141/34, 141/5, 141/8, 141/12, 141/39, 141/40, 141/35, 141/11</t>
  </si>
  <si>
    <t>pridobitev zemljišč za OC Loahovnikovo</t>
  </si>
  <si>
    <t>Skupaj prodaje zemljišč 2016</t>
  </si>
  <si>
    <t>Skupaj prodaje nepremičnin 2016</t>
  </si>
  <si>
    <t>nakup Brusnikove domačije" zaradi ureditve muzeja na Šentanelu</t>
  </si>
  <si>
    <t>kajža - hiša</t>
  </si>
  <si>
    <t>SKUPAJ nakup objektovj v letu 2016</t>
  </si>
  <si>
    <t>K.O. 885 - POLJANA</t>
  </si>
  <si>
    <t>58/0, 61/36</t>
  </si>
  <si>
    <t>61/35</t>
  </si>
  <si>
    <t>pozidano zemljišče</t>
  </si>
  <si>
    <t>503/23</t>
  </si>
  <si>
    <t>335/13</t>
  </si>
  <si>
    <t>363/12</t>
  </si>
  <si>
    <t>358/5</t>
  </si>
  <si>
    <t>PP 43142524 420099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</si>
</sst>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.0"/>
    <numFmt numFmtId="176" formatCode="#,##0.00\ [$€-1]"/>
    <numFmt numFmtId="177" formatCode="[$-424]d\.\ mmmm\ yyyy"/>
    <numFmt numFmtId="178" formatCode="mmm/yyyy"/>
    <numFmt numFmtId="179" formatCode="0.0000"/>
    <numFmt numFmtId="180" formatCode="0.00000"/>
    <numFmt numFmtId="181" formatCode="0.000"/>
    <numFmt numFmtId="182" formatCode="0.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10"/>
      <color indexed="42"/>
      <name val="Tahoma"/>
      <family val="2"/>
    </font>
    <font>
      <b/>
      <sz val="16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6" applyNumberFormat="0" applyFill="0" applyAlignment="0" applyProtection="0"/>
    <xf numFmtId="0" fontId="28" fillId="14" borderId="7" applyNumberFormat="0" applyAlignment="0" applyProtection="0"/>
    <xf numFmtId="0" fontId="29" fillId="9" borderId="8" applyNumberFormat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" borderId="8" applyNumberFormat="0" applyAlignment="0" applyProtection="0"/>
    <xf numFmtId="0" fontId="32" fillId="0" borderId="9" applyNumberFormat="0" applyFill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justify" vertical="top" wrapText="1"/>
    </xf>
    <xf numFmtId="171" fontId="5" fillId="0" borderId="10" xfId="59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7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 wrapText="1"/>
    </xf>
    <xf numFmtId="0" fontId="4" fillId="18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4" borderId="0" xfId="0" applyFont="1" applyFill="1" applyAlignment="1">
      <alignment/>
    </xf>
    <xf numFmtId="171" fontId="5" fillId="0" borderId="0" xfId="0" applyNumberFormat="1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4" fontId="4" fillId="0" borderId="10" xfId="59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justify" vertical="top" wrapText="1"/>
    </xf>
    <xf numFmtId="0" fontId="6" fillId="4" borderId="10" xfId="0" applyFont="1" applyFill="1" applyBorder="1" applyAlignment="1">
      <alignment horizontal="justify" vertical="top" wrapText="1"/>
    </xf>
    <xf numFmtId="171" fontId="6" fillId="4" borderId="10" xfId="59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4" fillId="4" borderId="0" xfId="0" applyFont="1" applyFill="1" applyAlignment="1">
      <alignment horizontal="right"/>
    </xf>
    <xf numFmtId="171" fontId="6" fillId="0" borderId="0" xfId="59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justify" vertical="top" wrapText="1"/>
    </xf>
    <xf numFmtId="4" fontId="6" fillId="4" borderId="0" xfId="0" applyNumberFormat="1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right" vertical="top" wrapText="1"/>
    </xf>
    <xf numFmtId="0" fontId="6" fillId="4" borderId="0" xfId="0" applyFont="1" applyFill="1" applyAlignment="1">
      <alignment horizontal="left"/>
    </xf>
    <xf numFmtId="171" fontId="6" fillId="4" borderId="0" xfId="59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0" fontId="6" fillId="9" borderId="1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6" fillId="9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/>
    </xf>
    <xf numFmtId="0" fontId="0" fillId="0" borderId="10" xfId="0" applyBorder="1" applyAlignment="1">
      <alignment/>
    </xf>
    <xf numFmtId="0" fontId="6" fillId="9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/>
    </xf>
    <xf numFmtId="4" fontId="5" fillId="0" borderId="12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19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5" fillId="9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/>
    </xf>
    <xf numFmtId="0" fontId="4" fillId="4" borderId="10" xfId="0" applyFont="1" applyFill="1" applyBorder="1" applyAlignment="1">
      <alignment horizontal="center" vertical="top" wrapText="1"/>
    </xf>
    <xf numFmtId="171" fontId="5" fillId="0" borderId="0" xfId="59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4" fontId="6" fillId="4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10" borderId="0" xfId="0" applyFont="1" applyFill="1" applyAlignment="1">
      <alignment/>
    </xf>
    <xf numFmtId="0" fontId="6" fillId="10" borderId="10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justify" vertical="top" wrapText="1"/>
    </xf>
    <xf numFmtId="4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/>
    </xf>
    <xf numFmtId="0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wrapText="1"/>
    </xf>
    <xf numFmtId="4" fontId="4" fillId="4" borderId="0" xfId="0" applyNumberFormat="1" applyFont="1" applyFill="1" applyAlignment="1">
      <alignment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/>
    </xf>
    <xf numFmtId="0" fontId="11" fillId="4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justify" vertical="top" wrapText="1"/>
    </xf>
    <xf numFmtId="0" fontId="0" fillId="4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6" fillId="4" borderId="11" xfId="0" applyFont="1" applyFill="1" applyBorder="1" applyAlignment="1">
      <alignment horizontal="justify" vertical="top" wrapText="1"/>
    </xf>
    <xf numFmtId="0" fontId="6" fillId="4" borderId="11" xfId="0" applyFont="1" applyFill="1" applyBorder="1" applyAlignment="1">
      <alignment horizontal="left" vertical="top" wrapText="1"/>
    </xf>
    <xf numFmtId="16" fontId="4" fillId="4" borderId="11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 horizontal="left" vertical="top" wrapText="1"/>
    </xf>
    <xf numFmtId="3" fontId="4" fillId="4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3" fontId="4" fillId="0" borderId="11" xfId="0" applyNumberFormat="1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14" fillId="0" borderId="10" xfId="33" applyFont="1" applyFill="1" applyBorder="1" applyAlignment="1">
      <alignment horizontal="left" vertical="top" wrapText="1"/>
    </xf>
    <xf numFmtId="0" fontId="15" fillId="0" borderId="10" xfId="33" applyFont="1" applyFill="1" applyBorder="1" applyAlignment="1">
      <alignment horizontal="left" vertical="top" wrapText="1"/>
    </xf>
    <xf numFmtId="0" fontId="15" fillId="0" borderId="10" xfId="33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justify" vertical="top" wrapText="1"/>
    </xf>
    <xf numFmtId="0" fontId="6" fillId="14" borderId="10" xfId="0" applyFont="1" applyFill="1" applyBorder="1" applyAlignment="1">
      <alignment horizontal="justify" vertical="top" wrapText="1"/>
    </xf>
    <xf numFmtId="0" fontId="4" fillId="4" borderId="13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4" fillId="0" borderId="10" xfId="59" applyNumberFormat="1" applyFont="1" applyFill="1" applyBorder="1" applyAlignment="1">
      <alignment vertical="top" wrapText="1"/>
    </xf>
    <xf numFmtId="14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11" fillId="4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4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/>
    </xf>
    <xf numFmtId="0" fontId="6" fillId="4" borderId="14" xfId="0" applyFont="1" applyFill="1" applyBorder="1" applyAlignment="1">
      <alignment horizontal="right" vertical="top" wrapText="1"/>
    </xf>
    <xf numFmtId="0" fontId="6" fillId="9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horizontal="center" vertical="top"/>
    </xf>
    <xf numFmtId="0" fontId="6" fillId="9" borderId="11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left" wrapText="1"/>
    </xf>
    <xf numFmtId="0" fontId="4" fillId="4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6" fillId="4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6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7" fontId="4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4" fontId="6" fillId="4" borderId="0" xfId="0" applyNumberFormat="1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justify"/>
    </xf>
    <xf numFmtId="0" fontId="0" fillId="0" borderId="10" xfId="0" applyBorder="1" applyAlignment="1">
      <alignment/>
    </xf>
    <xf numFmtId="4" fontId="4" fillId="4" borderId="10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justify" vertical="top" wrapText="1"/>
    </xf>
    <xf numFmtId="0" fontId="6" fillId="4" borderId="10" xfId="0" applyFont="1" applyFill="1" applyBorder="1" applyAlignment="1">
      <alignment vertical="top"/>
    </xf>
    <xf numFmtId="0" fontId="0" fillId="4" borderId="0" xfId="0" applyFill="1" applyAlignment="1">
      <alignment/>
    </xf>
    <xf numFmtId="0" fontId="0" fillId="4" borderId="10" xfId="0" applyFill="1" applyBorder="1" applyAlignment="1">
      <alignment horizontal="center" vertical="top" wrapText="1"/>
    </xf>
    <xf numFmtId="0" fontId="0" fillId="4" borderId="0" xfId="0" applyFont="1" applyFill="1" applyAlignment="1">
      <alignment/>
    </xf>
    <xf numFmtId="0" fontId="0" fillId="4" borderId="10" xfId="0" applyFill="1" applyBorder="1" applyAlignment="1">
      <alignment horizontal="center" vertical="top"/>
    </xf>
    <xf numFmtId="0" fontId="4" fillId="4" borderId="10" xfId="0" applyFont="1" applyFill="1" applyBorder="1" applyAlignment="1">
      <alignment vertical="top" wrapText="1"/>
    </xf>
    <xf numFmtId="0" fontId="0" fillId="4" borderId="0" xfId="0" applyFill="1" applyAlignment="1">
      <alignment wrapText="1"/>
    </xf>
    <xf numFmtId="49" fontId="4" fillId="4" borderId="10" xfId="0" applyNumberFormat="1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justify" vertical="top" wrapText="1"/>
    </xf>
    <xf numFmtId="0" fontId="0" fillId="4" borderId="10" xfId="0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wrapText="1"/>
    </xf>
    <xf numFmtId="4" fontId="6" fillId="0" borderId="11" xfId="59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4" fontId="4" fillId="4" borderId="13" xfId="59" applyNumberFormat="1" applyFont="1" applyFill="1" applyBorder="1" applyAlignment="1">
      <alignment horizontal="right" vertical="top" wrapText="1"/>
    </xf>
    <xf numFmtId="0" fontId="4" fillId="4" borderId="13" xfId="0" applyFont="1" applyFill="1" applyBorder="1" applyAlignment="1">
      <alignment horizontal="right" vertical="top" wrapText="1"/>
    </xf>
    <xf numFmtId="1" fontId="0" fillId="4" borderId="10" xfId="0" applyNumberFormat="1" applyFill="1" applyBorder="1" applyAlignment="1">
      <alignment horizontal="left"/>
    </xf>
    <xf numFmtId="4" fontId="4" fillId="4" borderId="1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left"/>
    </xf>
    <xf numFmtId="0" fontId="6" fillId="4" borderId="10" xfId="0" applyFont="1" applyFill="1" applyBorder="1" applyAlignment="1">
      <alignment horizontal="center" vertical="top" wrapText="1"/>
    </xf>
    <xf numFmtId="4" fontId="4" fillId="4" borderId="0" xfId="0" applyNumberFormat="1" applyFont="1" applyFill="1" applyAlignment="1">
      <alignment/>
    </xf>
    <xf numFmtId="0" fontId="4" fillId="4" borderId="10" xfId="0" applyFont="1" applyFill="1" applyBorder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4" borderId="13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/>
    </xf>
    <xf numFmtId="0" fontId="4" fillId="4" borderId="0" xfId="0" applyFont="1" applyFill="1" applyAlignment="1">
      <alignment horizontal="center"/>
    </xf>
    <xf numFmtId="0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 vertical="top" wrapText="1"/>
    </xf>
    <xf numFmtId="3" fontId="4" fillId="4" borderId="10" xfId="59" applyNumberFormat="1" applyFont="1" applyFill="1" applyBorder="1" applyAlignment="1">
      <alignment horizontal="right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left" vertical="top" wrapText="1"/>
    </xf>
    <xf numFmtId="4" fontId="6" fillId="0" borderId="10" xfId="59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/>
    </xf>
    <xf numFmtId="0" fontId="16" fillId="0" borderId="0" xfId="0" applyFont="1" applyFill="1" applyAlignment="1">
      <alignment vertical="top"/>
    </xf>
    <xf numFmtId="0" fontId="16" fillId="4" borderId="10" xfId="0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4" fontId="4" fillId="0" borderId="11" xfId="59" applyNumberFormat="1" applyFont="1" applyFill="1" applyBorder="1" applyAlignment="1">
      <alignment horizontal="right" vertical="top" wrapText="1"/>
    </xf>
    <xf numFmtId="49" fontId="4" fillId="4" borderId="11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4" fontId="4" fillId="0" borderId="13" xfId="59" applyNumberFormat="1" applyFont="1" applyFill="1" applyBorder="1" applyAlignment="1">
      <alignment horizontal="right" vertical="top" wrapText="1"/>
    </xf>
    <xf numFmtId="4" fontId="4" fillId="0" borderId="16" xfId="59" applyNumberFormat="1" applyFont="1" applyFill="1" applyBorder="1" applyAlignment="1">
      <alignment horizontal="right" vertical="top" wrapText="1"/>
    </xf>
    <xf numFmtId="0" fontId="6" fillId="4" borderId="13" xfId="0" applyFont="1" applyFill="1" applyBorder="1" applyAlignment="1">
      <alignment horizontal="left" vertical="top"/>
    </xf>
    <xf numFmtId="0" fontId="6" fillId="4" borderId="11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16" fontId="4" fillId="4" borderId="13" xfId="0" applyNumberFormat="1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" fontId="4" fillId="4" borderId="13" xfId="59" applyNumberFormat="1" applyFont="1" applyFill="1" applyBorder="1" applyAlignment="1">
      <alignment horizontal="right" vertical="top" wrapText="1"/>
    </xf>
    <xf numFmtId="4" fontId="4" fillId="4" borderId="11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right" vertical="top" wrapText="1"/>
    </xf>
    <xf numFmtId="0" fontId="4" fillId="4" borderId="1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4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4" borderId="16" xfId="59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top" wrapText="1"/>
    </xf>
    <xf numFmtId="0" fontId="8" fillId="9" borderId="21" xfId="0" applyFont="1" applyFill="1" applyBorder="1" applyAlignment="1">
      <alignment horizontal="center" vertical="top" wrapText="1"/>
    </xf>
    <xf numFmtId="0" fontId="8" fillId="9" borderId="22" xfId="0" applyFont="1" applyFill="1" applyBorder="1" applyAlignment="1">
      <alignment horizontal="center" vertical="top" wrapText="1"/>
    </xf>
    <xf numFmtId="4" fontId="4" fillId="4" borderId="13" xfId="0" applyNumberFormat="1" applyFont="1" applyFill="1" applyBorder="1" applyAlignment="1">
      <alignment horizontal="center" vertical="top" wrapText="1"/>
    </xf>
    <xf numFmtId="4" fontId="4" fillId="4" borderId="16" xfId="0" applyNumberFormat="1" applyFont="1" applyFill="1" applyBorder="1" applyAlignment="1">
      <alignment horizontal="center" vertical="top" wrapText="1"/>
    </xf>
    <xf numFmtId="4" fontId="4" fillId="4" borderId="11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view="pageBreakPreview" zoomScale="80" zoomScaleSheetLayoutView="80" zoomScalePageLayoutView="0" workbookViewId="0" topLeftCell="B95">
      <selection activeCell="J113" sqref="J1:O16384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6.75390625" style="1" customWidth="1"/>
    <col min="5" max="5" width="18.625" style="1" bestFit="1" customWidth="1"/>
    <col min="6" max="6" width="23.125" style="173" customWidth="1"/>
    <col min="7" max="7" width="27.375" style="85" customWidth="1"/>
    <col min="8" max="8" width="15.125" style="1" bestFit="1" customWidth="1"/>
    <col min="9" max="9" width="17.875" style="1" bestFit="1" customWidth="1"/>
    <col min="10" max="10" width="36.625" style="196" customWidth="1"/>
    <col min="11" max="11" width="37.25390625" style="162" customWidth="1"/>
    <col min="12" max="12" width="19.75390625" style="165" customWidth="1"/>
    <col min="13" max="16384" width="9.125" style="1" customWidth="1"/>
  </cols>
  <sheetData>
    <row r="1" spans="1:9" ht="30" customHeight="1">
      <c r="A1" s="296" t="s">
        <v>375</v>
      </c>
      <c r="B1" s="296"/>
      <c r="C1" s="296"/>
      <c r="D1" s="296"/>
      <c r="E1" s="296"/>
      <c r="F1" s="296"/>
      <c r="G1" s="296"/>
      <c r="H1" s="296"/>
      <c r="I1" s="296"/>
    </row>
    <row r="2" spans="1:9" ht="15">
      <c r="A2" s="2"/>
      <c r="B2" s="2"/>
      <c r="C2" s="2"/>
      <c r="D2" s="2"/>
      <c r="E2" s="2"/>
      <c r="F2" s="171"/>
      <c r="G2" s="22"/>
      <c r="H2" s="16"/>
      <c r="I2" s="2"/>
    </row>
    <row r="3" spans="1:9" ht="15">
      <c r="A3" s="302" t="s">
        <v>300</v>
      </c>
      <c r="B3" s="302"/>
      <c r="C3" s="302"/>
      <c r="D3" s="302"/>
      <c r="E3" s="302"/>
      <c r="F3" s="302"/>
      <c r="G3" s="302"/>
      <c r="H3" s="302"/>
      <c r="I3" s="2"/>
    </row>
    <row r="4" spans="1:9" ht="15">
      <c r="A4" s="176"/>
      <c r="B4" s="176"/>
      <c r="C4" s="176"/>
      <c r="D4" s="176"/>
      <c r="E4" s="176"/>
      <c r="F4" s="176"/>
      <c r="G4" s="176"/>
      <c r="H4" s="176"/>
      <c r="I4" s="2"/>
    </row>
    <row r="5" spans="1:9" ht="15">
      <c r="A5" s="97" t="s">
        <v>377</v>
      </c>
      <c r="B5" s="2"/>
      <c r="C5" s="2"/>
      <c r="D5" s="2"/>
      <c r="E5" s="2"/>
      <c r="F5" s="171"/>
      <c r="G5" s="22"/>
      <c r="H5" s="2"/>
      <c r="I5" s="2"/>
    </row>
    <row r="6" spans="1:9" ht="15">
      <c r="A6" s="97"/>
      <c r="B6" s="2"/>
      <c r="C6" s="2"/>
      <c r="D6" s="2"/>
      <c r="E6" s="2"/>
      <c r="F6" s="171"/>
      <c r="G6" s="22"/>
      <c r="H6" s="2"/>
      <c r="I6" s="2"/>
    </row>
    <row r="7" spans="1:9" ht="15">
      <c r="A7" s="97" t="s">
        <v>75</v>
      </c>
      <c r="B7" s="2"/>
      <c r="C7" s="2"/>
      <c r="D7" s="2"/>
      <c r="E7" s="2"/>
      <c r="F7" s="171"/>
      <c r="G7" s="22"/>
      <c r="H7" s="2"/>
      <c r="I7" s="2"/>
    </row>
    <row r="8" spans="1:10" ht="15">
      <c r="A8" s="97" t="s">
        <v>23</v>
      </c>
      <c r="B8" s="2"/>
      <c r="C8" s="2"/>
      <c r="D8" s="2"/>
      <c r="E8" s="2"/>
      <c r="F8" s="171"/>
      <c r="G8" s="22"/>
      <c r="H8" s="2"/>
      <c r="I8" s="2"/>
      <c r="J8" s="197"/>
    </row>
    <row r="9" spans="1:12" ht="43.5" customHeight="1">
      <c r="A9" s="68" t="s">
        <v>9</v>
      </c>
      <c r="B9" s="68" t="s">
        <v>58</v>
      </c>
      <c r="C9" s="68" t="s">
        <v>18</v>
      </c>
      <c r="D9" s="68" t="s">
        <v>11</v>
      </c>
      <c r="E9" s="68" t="s">
        <v>15</v>
      </c>
      <c r="F9" s="68" t="s">
        <v>59</v>
      </c>
      <c r="G9" s="68" t="s">
        <v>60</v>
      </c>
      <c r="H9" s="68" t="s">
        <v>34</v>
      </c>
      <c r="I9" s="68" t="s">
        <v>19</v>
      </c>
      <c r="J9" s="68"/>
      <c r="K9" s="68"/>
      <c r="L9" s="68"/>
    </row>
    <row r="10" spans="1:12" s="221" customFormat="1" ht="38.25">
      <c r="A10" s="203">
        <v>1</v>
      </c>
      <c r="B10" s="219" t="s">
        <v>91</v>
      </c>
      <c r="C10" s="203" t="s">
        <v>1</v>
      </c>
      <c r="D10" s="203">
        <v>14</v>
      </c>
      <c r="E10" s="177">
        <v>219.52</v>
      </c>
      <c r="F10" s="215" t="s">
        <v>13</v>
      </c>
      <c r="G10" s="215" t="s">
        <v>89</v>
      </c>
      <c r="H10" s="216" t="s">
        <v>41</v>
      </c>
      <c r="I10" s="216"/>
      <c r="J10" s="220"/>
      <c r="K10" s="287"/>
      <c r="L10" s="280"/>
    </row>
    <row r="11" spans="1:12" s="221" customFormat="1" ht="38.25">
      <c r="A11" s="203">
        <v>2</v>
      </c>
      <c r="B11" s="219" t="s">
        <v>92</v>
      </c>
      <c r="C11" s="203" t="s">
        <v>1</v>
      </c>
      <c r="D11" s="203">
        <v>421</v>
      </c>
      <c r="E11" s="177">
        <v>6601.28</v>
      </c>
      <c r="F11" s="215" t="s">
        <v>13</v>
      </c>
      <c r="G11" s="215" t="s">
        <v>89</v>
      </c>
      <c r="H11" s="216" t="s">
        <v>90</v>
      </c>
      <c r="I11" s="216"/>
      <c r="J11" s="220"/>
      <c r="K11" s="288"/>
      <c r="L11" s="281"/>
    </row>
    <row r="12" spans="1:12" s="221" customFormat="1" ht="64.5" customHeight="1">
      <c r="A12" s="203">
        <v>3</v>
      </c>
      <c r="B12" s="219" t="s">
        <v>78</v>
      </c>
      <c r="C12" s="203" t="s">
        <v>3</v>
      </c>
      <c r="D12" s="203">
        <v>21</v>
      </c>
      <c r="E12" s="177">
        <v>420</v>
      </c>
      <c r="F12" s="215" t="s">
        <v>79</v>
      </c>
      <c r="G12" s="215" t="s">
        <v>67</v>
      </c>
      <c r="H12" s="216" t="s">
        <v>41</v>
      </c>
      <c r="I12" s="216"/>
      <c r="J12" s="220"/>
      <c r="K12" s="215"/>
      <c r="L12" s="222"/>
    </row>
    <row r="13" spans="1:12" s="221" customFormat="1" ht="38.25">
      <c r="A13" s="203">
        <v>4</v>
      </c>
      <c r="B13" s="219" t="s">
        <v>102</v>
      </c>
      <c r="C13" s="203" t="s">
        <v>10</v>
      </c>
      <c r="D13" s="203">
        <v>56</v>
      </c>
      <c r="E13" s="177">
        <v>1122.24</v>
      </c>
      <c r="F13" s="215" t="s">
        <v>12</v>
      </c>
      <c r="G13" s="215" t="s">
        <v>89</v>
      </c>
      <c r="H13" s="216" t="s">
        <v>41</v>
      </c>
      <c r="I13" s="216"/>
      <c r="J13" s="220"/>
      <c r="K13" s="287"/>
      <c r="L13" s="290"/>
    </row>
    <row r="14" spans="1:12" s="223" customFormat="1" ht="38.25">
      <c r="A14" s="203">
        <v>5</v>
      </c>
      <c r="B14" s="219" t="s">
        <v>103</v>
      </c>
      <c r="C14" s="203" t="s">
        <v>10</v>
      </c>
      <c r="D14" s="203">
        <v>55</v>
      </c>
      <c r="E14" s="177">
        <v>1102.2</v>
      </c>
      <c r="F14" s="215" t="s">
        <v>12</v>
      </c>
      <c r="G14" s="215" t="s">
        <v>89</v>
      </c>
      <c r="H14" s="216" t="s">
        <v>41</v>
      </c>
      <c r="I14" s="216"/>
      <c r="J14" s="220"/>
      <c r="K14" s="289"/>
      <c r="L14" s="291"/>
    </row>
    <row r="15" spans="1:12" s="221" customFormat="1" ht="38.25">
      <c r="A15" s="203">
        <v>6</v>
      </c>
      <c r="B15" s="219" t="s">
        <v>100</v>
      </c>
      <c r="C15" s="203" t="s">
        <v>3</v>
      </c>
      <c r="D15" s="203">
        <v>53</v>
      </c>
      <c r="E15" s="177">
        <v>1062.12</v>
      </c>
      <c r="F15" s="215" t="s">
        <v>12</v>
      </c>
      <c r="G15" s="215" t="s">
        <v>89</v>
      </c>
      <c r="H15" s="216" t="s">
        <v>41</v>
      </c>
      <c r="I15" s="216"/>
      <c r="J15" s="220"/>
      <c r="K15" s="288"/>
      <c r="L15" s="292"/>
    </row>
    <row r="16" spans="1:12" s="221" customFormat="1" ht="38.25">
      <c r="A16" s="203">
        <v>7</v>
      </c>
      <c r="B16" s="219" t="s">
        <v>121</v>
      </c>
      <c r="C16" s="203" t="s">
        <v>7</v>
      </c>
      <c r="D16" s="203">
        <v>673</v>
      </c>
      <c r="E16" s="177">
        <v>0</v>
      </c>
      <c r="F16" s="215" t="s">
        <v>13</v>
      </c>
      <c r="G16" s="215" t="s">
        <v>125</v>
      </c>
      <c r="H16" s="216" t="s">
        <v>178</v>
      </c>
      <c r="I16" s="216"/>
      <c r="J16" s="220"/>
      <c r="K16" s="287"/>
      <c r="L16" s="290"/>
    </row>
    <row r="17" spans="1:12" s="221" customFormat="1" ht="38.25">
      <c r="A17" s="203">
        <v>8</v>
      </c>
      <c r="B17" s="219" t="s">
        <v>122</v>
      </c>
      <c r="C17" s="203" t="s">
        <v>10</v>
      </c>
      <c r="D17" s="203">
        <v>11</v>
      </c>
      <c r="E17" s="177">
        <v>0</v>
      </c>
      <c r="F17" s="215" t="s">
        <v>13</v>
      </c>
      <c r="G17" s="215" t="s">
        <v>125</v>
      </c>
      <c r="H17" s="216" t="s">
        <v>178</v>
      </c>
      <c r="I17" s="216"/>
      <c r="J17" s="220"/>
      <c r="K17" s="289"/>
      <c r="L17" s="291"/>
    </row>
    <row r="18" spans="1:12" s="221" customFormat="1" ht="38.25">
      <c r="A18" s="203">
        <v>9</v>
      </c>
      <c r="B18" s="219" t="s">
        <v>123</v>
      </c>
      <c r="C18" s="203" t="s">
        <v>10</v>
      </c>
      <c r="D18" s="203">
        <v>14</v>
      </c>
      <c r="E18" s="177">
        <v>0</v>
      </c>
      <c r="F18" s="215" t="s">
        <v>13</v>
      </c>
      <c r="G18" s="215" t="s">
        <v>125</v>
      </c>
      <c r="H18" s="216" t="s">
        <v>178</v>
      </c>
      <c r="I18" s="216"/>
      <c r="J18" s="220"/>
      <c r="K18" s="289"/>
      <c r="L18" s="291"/>
    </row>
    <row r="19" spans="1:12" s="221" customFormat="1" ht="38.25">
      <c r="A19" s="203">
        <v>10</v>
      </c>
      <c r="B19" s="219" t="s">
        <v>124</v>
      </c>
      <c r="C19" s="203" t="s">
        <v>10</v>
      </c>
      <c r="D19" s="203">
        <v>49</v>
      </c>
      <c r="E19" s="177">
        <v>0</v>
      </c>
      <c r="F19" s="215" t="s">
        <v>13</v>
      </c>
      <c r="G19" s="215" t="s">
        <v>125</v>
      </c>
      <c r="H19" s="216" t="s">
        <v>178</v>
      </c>
      <c r="I19" s="216"/>
      <c r="J19" s="220"/>
      <c r="K19" s="288"/>
      <c r="L19" s="292"/>
    </row>
    <row r="20" spans="1:12" s="221" customFormat="1" ht="38.25">
      <c r="A20" s="203">
        <v>11</v>
      </c>
      <c r="B20" s="219" t="s">
        <v>150</v>
      </c>
      <c r="C20" s="203" t="s">
        <v>7</v>
      </c>
      <c r="D20" s="203">
        <v>35</v>
      </c>
      <c r="E20" s="177">
        <v>1225</v>
      </c>
      <c r="F20" s="215" t="s">
        <v>13</v>
      </c>
      <c r="G20" s="215" t="s">
        <v>67</v>
      </c>
      <c r="H20" s="216" t="s">
        <v>41</v>
      </c>
      <c r="I20" s="216"/>
      <c r="J20" s="220"/>
      <c r="K20" s="215"/>
      <c r="L20" s="224"/>
    </row>
    <row r="21" spans="1:12" s="221" customFormat="1" ht="12.75">
      <c r="A21" s="287">
        <v>12</v>
      </c>
      <c r="B21" s="219" t="s">
        <v>163</v>
      </c>
      <c r="C21" s="287" t="s">
        <v>3</v>
      </c>
      <c r="D21" s="287">
        <v>1066</v>
      </c>
      <c r="E21" s="297">
        <v>29137.19</v>
      </c>
      <c r="F21" s="299" t="s">
        <v>376</v>
      </c>
      <c r="G21" s="299" t="s">
        <v>165</v>
      </c>
      <c r="H21" s="300" t="s">
        <v>41</v>
      </c>
      <c r="I21" s="287"/>
      <c r="J21" s="276"/>
      <c r="K21" s="287"/>
      <c r="L21" s="280"/>
    </row>
    <row r="22" spans="1:12" s="221" customFormat="1" ht="38.25" customHeight="1">
      <c r="A22" s="288"/>
      <c r="B22" s="219" t="s">
        <v>164</v>
      </c>
      <c r="C22" s="288"/>
      <c r="D22" s="288"/>
      <c r="E22" s="298"/>
      <c r="F22" s="299"/>
      <c r="G22" s="299"/>
      <c r="H22" s="301"/>
      <c r="I22" s="288"/>
      <c r="J22" s="277"/>
      <c r="K22" s="288"/>
      <c r="L22" s="281"/>
    </row>
    <row r="23" spans="1:12" s="221" customFormat="1" ht="44.25" customHeight="1">
      <c r="A23" s="203">
        <v>13</v>
      </c>
      <c r="B23" s="219" t="s">
        <v>166</v>
      </c>
      <c r="C23" s="203" t="s">
        <v>3</v>
      </c>
      <c r="D23" s="203">
        <v>913</v>
      </c>
      <c r="E23" s="177">
        <v>32192.38</v>
      </c>
      <c r="F23" s="225" t="s">
        <v>376</v>
      </c>
      <c r="G23" s="215" t="s">
        <v>165</v>
      </c>
      <c r="H23" s="216" t="s">
        <v>41</v>
      </c>
      <c r="I23" s="216"/>
      <c r="J23" s="220"/>
      <c r="K23" s="215"/>
      <c r="L23" s="224"/>
    </row>
    <row r="24" spans="1:12" s="221" customFormat="1" ht="38.25">
      <c r="A24" s="203">
        <v>14</v>
      </c>
      <c r="B24" s="219" t="s">
        <v>167</v>
      </c>
      <c r="C24" s="203" t="s">
        <v>3</v>
      </c>
      <c r="D24" s="203">
        <v>849</v>
      </c>
      <c r="E24" s="177">
        <v>2693.87</v>
      </c>
      <c r="F24" s="177" t="s">
        <v>376</v>
      </c>
      <c r="G24" s="215" t="s">
        <v>165</v>
      </c>
      <c r="H24" s="216" t="s">
        <v>41</v>
      </c>
      <c r="I24" s="216"/>
      <c r="J24" s="220"/>
      <c r="K24" s="226"/>
      <c r="L24" s="224"/>
    </row>
    <row r="25" spans="1:12" s="221" customFormat="1" ht="45" customHeight="1">
      <c r="A25" s="203">
        <v>15</v>
      </c>
      <c r="B25" s="219" t="s">
        <v>168</v>
      </c>
      <c r="C25" s="203" t="s">
        <v>3</v>
      </c>
      <c r="D25" s="203">
        <v>1150</v>
      </c>
      <c r="E25" s="177">
        <v>3101.55</v>
      </c>
      <c r="F25" s="177" t="s">
        <v>376</v>
      </c>
      <c r="G25" s="215" t="s">
        <v>165</v>
      </c>
      <c r="H25" s="216" t="s">
        <v>41</v>
      </c>
      <c r="I25" s="216"/>
      <c r="J25" s="220"/>
      <c r="K25" s="215"/>
      <c r="L25" s="224"/>
    </row>
    <row r="26" spans="1:12" s="221" customFormat="1" ht="38.25">
      <c r="A26" s="203">
        <v>16</v>
      </c>
      <c r="B26" s="219" t="s">
        <v>169</v>
      </c>
      <c r="C26" s="203" t="s">
        <v>3</v>
      </c>
      <c r="D26" s="203">
        <v>843</v>
      </c>
      <c r="E26" s="177">
        <v>3272.42</v>
      </c>
      <c r="F26" s="225" t="s">
        <v>376</v>
      </c>
      <c r="G26" s="215" t="s">
        <v>165</v>
      </c>
      <c r="H26" s="216" t="s">
        <v>41</v>
      </c>
      <c r="I26" s="216"/>
      <c r="J26" s="220"/>
      <c r="K26" s="215"/>
      <c r="L26" s="224"/>
    </row>
    <row r="27" spans="1:12" s="221" customFormat="1" ht="48" customHeight="1">
      <c r="A27" s="203">
        <v>17</v>
      </c>
      <c r="B27" s="219" t="s">
        <v>170</v>
      </c>
      <c r="C27" s="203" t="s">
        <v>3</v>
      </c>
      <c r="D27" s="203">
        <v>592</v>
      </c>
      <c r="E27" s="177">
        <v>1776</v>
      </c>
      <c r="F27" s="215" t="s">
        <v>376</v>
      </c>
      <c r="G27" s="215" t="s">
        <v>165</v>
      </c>
      <c r="H27" s="216" t="s">
        <v>41</v>
      </c>
      <c r="I27" s="216"/>
      <c r="J27" s="220"/>
      <c r="K27" s="215"/>
      <c r="L27" s="224"/>
    </row>
    <row r="28" spans="1:12" s="221" customFormat="1" ht="45" customHeight="1">
      <c r="A28" s="203">
        <v>18</v>
      </c>
      <c r="B28" s="219" t="s">
        <v>171</v>
      </c>
      <c r="C28" s="203" t="s">
        <v>3</v>
      </c>
      <c r="D28" s="203">
        <v>12</v>
      </c>
      <c r="E28" s="177">
        <v>300</v>
      </c>
      <c r="F28" s="215" t="s">
        <v>13</v>
      </c>
      <c r="G28" s="215" t="s">
        <v>89</v>
      </c>
      <c r="H28" s="216" t="s">
        <v>41</v>
      </c>
      <c r="I28" s="216"/>
      <c r="J28" s="220"/>
      <c r="K28" s="215"/>
      <c r="L28" s="224"/>
    </row>
    <row r="29" spans="1:12" s="221" customFormat="1" ht="44.25" customHeight="1">
      <c r="A29" s="203">
        <v>19</v>
      </c>
      <c r="B29" s="219" t="s">
        <v>183</v>
      </c>
      <c r="C29" s="203" t="s">
        <v>179</v>
      </c>
      <c r="D29" s="203">
        <v>45</v>
      </c>
      <c r="E29" s="177">
        <v>1350</v>
      </c>
      <c r="F29" s="215" t="s">
        <v>13</v>
      </c>
      <c r="G29" s="215" t="s">
        <v>89</v>
      </c>
      <c r="H29" s="216" t="s">
        <v>41</v>
      </c>
      <c r="I29" s="216"/>
      <c r="J29" s="220"/>
      <c r="K29" s="215"/>
      <c r="L29" s="224"/>
    </row>
    <row r="30" spans="1:12" s="221" customFormat="1" ht="61.5" customHeight="1">
      <c r="A30" s="203">
        <v>20</v>
      </c>
      <c r="B30" s="219" t="s">
        <v>182</v>
      </c>
      <c r="C30" s="203" t="s">
        <v>179</v>
      </c>
      <c r="D30" s="203">
        <v>165</v>
      </c>
      <c r="E30" s="177">
        <v>5759.99</v>
      </c>
      <c r="F30" s="215" t="s">
        <v>13</v>
      </c>
      <c r="G30" s="215" t="s">
        <v>89</v>
      </c>
      <c r="H30" s="216" t="s">
        <v>41</v>
      </c>
      <c r="I30" s="216"/>
      <c r="J30" s="220"/>
      <c r="K30" s="215"/>
      <c r="L30" s="224"/>
    </row>
    <row r="31" spans="1:12" s="221" customFormat="1" ht="39" customHeight="1">
      <c r="A31" s="287">
        <v>21</v>
      </c>
      <c r="B31" s="304" t="s">
        <v>386</v>
      </c>
      <c r="C31" s="287" t="s">
        <v>179</v>
      </c>
      <c r="D31" s="287">
        <v>1144</v>
      </c>
      <c r="E31" s="297">
        <v>34320</v>
      </c>
      <c r="F31" s="287" t="s">
        <v>2</v>
      </c>
      <c r="G31" s="278" t="s">
        <v>306</v>
      </c>
      <c r="H31" s="300" t="s">
        <v>41</v>
      </c>
      <c r="I31" s="278"/>
      <c r="J31" s="276"/>
      <c r="K31" s="278"/>
      <c r="L31" s="280"/>
    </row>
    <row r="32" spans="1:12" s="221" customFormat="1" ht="39" customHeight="1">
      <c r="A32" s="288"/>
      <c r="B32" s="267"/>
      <c r="C32" s="288"/>
      <c r="D32" s="288"/>
      <c r="E32" s="298"/>
      <c r="F32" s="288"/>
      <c r="G32" s="279"/>
      <c r="H32" s="301"/>
      <c r="I32" s="279"/>
      <c r="J32" s="277"/>
      <c r="K32" s="279"/>
      <c r="L32" s="281"/>
    </row>
    <row r="33" spans="1:12" s="221" customFormat="1" ht="38.25">
      <c r="A33" s="203">
        <v>22</v>
      </c>
      <c r="B33" s="219" t="s">
        <v>336</v>
      </c>
      <c r="C33" s="203" t="s">
        <v>179</v>
      </c>
      <c r="D33" s="203">
        <v>370</v>
      </c>
      <c r="E33" s="177">
        <f>370*30</f>
        <v>11100</v>
      </c>
      <c r="F33" s="215" t="s">
        <v>13</v>
      </c>
      <c r="G33" s="215" t="s">
        <v>68</v>
      </c>
      <c r="H33" s="216" t="s">
        <v>41</v>
      </c>
      <c r="I33" s="216"/>
      <c r="J33" s="220"/>
      <c r="K33" s="215"/>
      <c r="L33" s="224"/>
    </row>
    <row r="34" spans="1:12" s="221" customFormat="1" ht="38.25">
      <c r="A34" s="203">
        <v>23</v>
      </c>
      <c r="B34" s="219" t="s">
        <v>349</v>
      </c>
      <c r="C34" s="203" t="s">
        <v>179</v>
      </c>
      <c r="D34" s="203">
        <v>80</v>
      </c>
      <c r="E34" s="177">
        <f>80*11</f>
        <v>880</v>
      </c>
      <c r="F34" s="215" t="s">
        <v>13</v>
      </c>
      <c r="G34" s="215" t="s">
        <v>68</v>
      </c>
      <c r="H34" s="216" t="s">
        <v>209</v>
      </c>
      <c r="I34" s="216"/>
      <c r="J34" s="220"/>
      <c r="K34" s="215"/>
      <c r="L34" s="224"/>
    </row>
    <row r="35" spans="1:12" s="221" customFormat="1" ht="38.25">
      <c r="A35" s="203">
        <v>24</v>
      </c>
      <c r="B35" s="219" t="s">
        <v>349</v>
      </c>
      <c r="C35" s="203" t="s">
        <v>179</v>
      </c>
      <c r="D35" s="203">
        <v>90</v>
      </c>
      <c r="E35" s="177">
        <v>990</v>
      </c>
      <c r="F35" s="215" t="s">
        <v>13</v>
      </c>
      <c r="G35" s="215" t="s">
        <v>68</v>
      </c>
      <c r="H35" s="216" t="s">
        <v>209</v>
      </c>
      <c r="I35" s="216"/>
      <c r="J35" s="220"/>
      <c r="K35" s="215"/>
      <c r="L35" s="224"/>
    </row>
    <row r="36" spans="1:12" s="221" customFormat="1" ht="38.25">
      <c r="A36" s="203">
        <v>25</v>
      </c>
      <c r="B36" s="219" t="s">
        <v>358</v>
      </c>
      <c r="C36" s="203" t="s">
        <v>179</v>
      </c>
      <c r="D36" s="203">
        <v>20</v>
      </c>
      <c r="E36" s="177">
        <f>20*30</f>
        <v>600</v>
      </c>
      <c r="F36" s="215" t="s">
        <v>13</v>
      </c>
      <c r="G36" s="215" t="s">
        <v>68</v>
      </c>
      <c r="H36" s="216" t="s">
        <v>209</v>
      </c>
      <c r="I36" s="216"/>
      <c r="J36" s="220"/>
      <c r="K36" s="215"/>
      <c r="L36" s="224"/>
    </row>
    <row r="37" spans="1:12" s="221" customFormat="1" ht="51">
      <c r="A37" s="203">
        <v>26</v>
      </c>
      <c r="B37" s="227" t="s">
        <v>390</v>
      </c>
      <c r="C37" s="215" t="s">
        <v>204</v>
      </c>
      <c r="D37" s="215">
        <f>2+30</f>
        <v>32</v>
      </c>
      <c r="E37" s="177">
        <f>32*12.73</f>
        <v>407.36</v>
      </c>
      <c r="F37" s="216" t="s">
        <v>52</v>
      </c>
      <c r="G37" s="225" t="s">
        <v>413</v>
      </c>
      <c r="H37" s="216" t="s">
        <v>41</v>
      </c>
      <c r="I37" s="216"/>
      <c r="J37" s="231"/>
      <c r="K37" s="215"/>
      <c r="L37" s="224"/>
    </row>
    <row r="38" spans="1:12" s="221" customFormat="1" ht="51">
      <c r="A38" s="203">
        <v>27</v>
      </c>
      <c r="B38" s="227" t="s">
        <v>393</v>
      </c>
      <c r="C38" s="215" t="s">
        <v>204</v>
      </c>
      <c r="D38" s="228">
        <v>8</v>
      </c>
      <c r="E38" s="177">
        <f>D38*12.73</f>
        <v>101.84</v>
      </c>
      <c r="F38" s="216" t="s">
        <v>52</v>
      </c>
      <c r="G38" s="225" t="s">
        <v>413</v>
      </c>
      <c r="H38" s="216" t="s">
        <v>41</v>
      </c>
      <c r="I38" s="229"/>
      <c r="J38" s="231"/>
      <c r="K38" s="215"/>
      <c r="L38" s="224"/>
    </row>
    <row r="39" spans="1:12" s="221" customFormat="1" ht="51">
      <c r="A39" s="203">
        <v>28</v>
      </c>
      <c r="B39" s="219" t="s">
        <v>394</v>
      </c>
      <c r="C39" s="215" t="s">
        <v>204</v>
      </c>
      <c r="D39" s="203">
        <v>20</v>
      </c>
      <c r="E39" s="177">
        <f aca="true" t="shared" si="0" ref="E39:E62">D39*12.73</f>
        <v>254.60000000000002</v>
      </c>
      <c r="F39" s="216" t="s">
        <v>52</v>
      </c>
      <c r="G39" s="225" t="s">
        <v>413</v>
      </c>
      <c r="H39" s="216" t="s">
        <v>41</v>
      </c>
      <c r="I39" s="229"/>
      <c r="J39" s="231"/>
      <c r="K39" s="215"/>
      <c r="L39" s="224"/>
    </row>
    <row r="40" spans="1:12" s="221" customFormat="1" ht="51">
      <c r="A40" s="203">
        <v>29</v>
      </c>
      <c r="B40" s="219" t="s">
        <v>395</v>
      </c>
      <c r="C40" s="215" t="s">
        <v>204</v>
      </c>
      <c r="D40" s="203">
        <v>1</v>
      </c>
      <c r="E40" s="177">
        <f t="shared" si="0"/>
        <v>12.73</v>
      </c>
      <c r="F40" s="216" t="s">
        <v>52</v>
      </c>
      <c r="G40" s="225" t="s">
        <v>413</v>
      </c>
      <c r="H40" s="216" t="s">
        <v>41</v>
      </c>
      <c r="I40" s="229"/>
      <c r="J40" s="232"/>
      <c r="K40" s="215"/>
      <c r="L40" s="224"/>
    </row>
    <row r="41" spans="1:12" s="221" customFormat="1" ht="51">
      <c r="A41" s="203">
        <v>30</v>
      </c>
      <c r="B41" s="219" t="s">
        <v>396</v>
      </c>
      <c r="C41" s="215" t="s">
        <v>204</v>
      </c>
      <c r="D41" s="203">
        <v>32</v>
      </c>
      <c r="E41" s="177">
        <f t="shared" si="0"/>
        <v>407.36</v>
      </c>
      <c r="F41" s="216" t="s">
        <v>52</v>
      </c>
      <c r="G41" s="225" t="s">
        <v>413</v>
      </c>
      <c r="H41" s="216" t="s">
        <v>41</v>
      </c>
      <c r="I41" s="229"/>
      <c r="J41" s="232"/>
      <c r="K41" s="215"/>
      <c r="L41" s="224"/>
    </row>
    <row r="42" spans="1:12" s="221" customFormat="1" ht="51">
      <c r="A42" s="203">
        <v>31</v>
      </c>
      <c r="B42" s="219" t="s">
        <v>397</v>
      </c>
      <c r="C42" s="215" t="s">
        <v>204</v>
      </c>
      <c r="D42" s="203">
        <v>35</v>
      </c>
      <c r="E42" s="177">
        <f t="shared" si="0"/>
        <v>445.55</v>
      </c>
      <c r="F42" s="216" t="s">
        <v>52</v>
      </c>
      <c r="G42" s="225" t="s">
        <v>413</v>
      </c>
      <c r="H42" s="216" t="s">
        <v>41</v>
      </c>
      <c r="I42" s="229"/>
      <c r="J42" s="232"/>
      <c r="K42" s="215"/>
      <c r="L42" s="224"/>
    </row>
    <row r="43" spans="1:12" s="221" customFormat="1" ht="51">
      <c r="A43" s="203">
        <v>32</v>
      </c>
      <c r="B43" s="219" t="s">
        <v>398</v>
      </c>
      <c r="C43" s="215" t="s">
        <v>204</v>
      </c>
      <c r="D43" s="203">
        <v>33</v>
      </c>
      <c r="E43" s="177">
        <f t="shared" si="0"/>
        <v>420.09000000000003</v>
      </c>
      <c r="F43" s="216" t="s">
        <v>52</v>
      </c>
      <c r="G43" s="225" t="s">
        <v>413</v>
      </c>
      <c r="H43" s="216" t="s">
        <v>41</v>
      </c>
      <c r="I43" s="229"/>
      <c r="J43" s="232"/>
      <c r="K43" s="215"/>
      <c r="L43" s="224"/>
    </row>
    <row r="44" spans="1:12" s="221" customFormat="1" ht="51">
      <c r="A44" s="203">
        <v>33</v>
      </c>
      <c r="B44" s="219" t="s">
        <v>399</v>
      </c>
      <c r="C44" s="215" t="s">
        <v>204</v>
      </c>
      <c r="D44" s="203">
        <v>32</v>
      </c>
      <c r="E44" s="177">
        <f t="shared" si="0"/>
        <v>407.36</v>
      </c>
      <c r="F44" s="216" t="s">
        <v>52</v>
      </c>
      <c r="G44" s="225" t="s">
        <v>413</v>
      </c>
      <c r="H44" s="216" t="s">
        <v>41</v>
      </c>
      <c r="I44" s="229"/>
      <c r="J44" s="232"/>
      <c r="K44" s="215"/>
      <c r="L44" s="224"/>
    </row>
    <row r="45" spans="1:12" s="221" customFormat="1" ht="51">
      <c r="A45" s="203">
        <v>34</v>
      </c>
      <c r="B45" s="219" t="s">
        <v>400</v>
      </c>
      <c r="C45" s="215" t="s">
        <v>204</v>
      </c>
      <c r="D45" s="203">
        <v>31</v>
      </c>
      <c r="E45" s="177">
        <f t="shared" si="0"/>
        <v>394.63</v>
      </c>
      <c r="F45" s="216" t="s">
        <v>52</v>
      </c>
      <c r="G45" s="225" t="s">
        <v>413</v>
      </c>
      <c r="H45" s="216" t="s">
        <v>41</v>
      </c>
      <c r="I45" s="229"/>
      <c r="J45" s="232"/>
      <c r="K45" s="215"/>
      <c r="L45" s="224"/>
    </row>
    <row r="46" spans="1:12" s="221" customFormat="1" ht="51">
      <c r="A46" s="203">
        <v>35</v>
      </c>
      <c r="B46" s="219" t="s">
        <v>401</v>
      </c>
      <c r="C46" s="215" t="s">
        <v>204</v>
      </c>
      <c r="D46" s="203">
        <v>38</v>
      </c>
      <c r="E46" s="177">
        <f t="shared" si="0"/>
        <v>483.74</v>
      </c>
      <c r="F46" s="216" t="s">
        <v>52</v>
      </c>
      <c r="G46" s="225" t="s">
        <v>413</v>
      </c>
      <c r="H46" s="216" t="s">
        <v>41</v>
      </c>
      <c r="I46" s="229"/>
      <c r="J46" s="232"/>
      <c r="K46" s="215"/>
      <c r="L46" s="224"/>
    </row>
    <row r="47" spans="1:12" s="221" customFormat="1" ht="51">
      <c r="A47" s="203">
        <v>36</v>
      </c>
      <c r="B47" s="219" t="s">
        <v>402</v>
      </c>
      <c r="C47" s="215" t="s">
        <v>204</v>
      </c>
      <c r="D47" s="203">
        <v>38</v>
      </c>
      <c r="E47" s="177">
        <f t="shared" si="0"/>
        <v>483.74</v>
      </c>
      <c r="F47" s="216" t="s">
        <v>52</v>
      </c>
      <c r="G47" s="225" t="s">
        <v>413</v>
      </c>
      <c r="H47" s="216" t="s">
        <v>41</v>
      </c>
      <c r="I47" s="229"/>
      <c r="J47" s="232"/>
      <c r="K47" s="215"/>
      <c r="L47" s="224"/>
    </row>
    <row r="48" spans="1:12" s="221" customFormat="1" ht="51">
      <c r="A48" s="203">
        <v>37</v>
      </c>
      <c r="B48" s="219" t="s">
        <v>403</v>
      </c>
      <c r="C48" s="215" t="s">
        <v>204</v>
      </c>
      <c r="D48" s="203">
        <v>35</v>
      </c>
      <c r="E48" s="177">
        <f t="shared" si="0"/>
        <v>445.55</v>
      </c>
      <c r="F48" s="216" t="s">
        <v>52</v>
      </c>
      <c r="G48" s="225" t="s">
        <v>413</v>
      </c>
      <c r="H48" s="216" t="s">
        <v>41</v>
      </c>
      <c r="I48" s="229"/>
      <c r="J48" s="232"/>
      <c r="K48" s="215"/>
      <c r="L48" s="224"/>
    </row>
    <row r="49" spans="1:12" s="221" customFormat="1" ht="51">
      <c r="A49" s="203">
        <v>38</v>
      </c>
      <c r="B49" s="219" t="s">
        <v>404</v>
      </c>
      <c r="C49" s="215" t="s">
        <v>204</v>
      </c>
      <c r="D49" s="203">
        <v>38</v>
      </c>
      <c r="E49" s="177">
        <f t="shared" si="0"/>
        <v>483.74</v>
      </c>
      <c r="F49" s="216" t="s">
        <v>52</v>
      </c>
      <c r="G49" s="225" t="s">
        <v>413</v>
      </c>
      <c r="H49" s="216" t="s">
        <v>41</v>
      </c>
      <c r="I49" s="229"/>
      <c r="J49" s="232"/>
      <c r="K49" s="215"/>
      <c r="L49" s="224"/>
    </row>
    <row r="50" spans="1:12" s="221" customFormat="1" ht="51">
      <c r="A50" s="203">
        <v>39</v>
      </c>
      <c r="B50" s="219" t="s">
        <v>405</v>
      </c>
      <c r="C50" s="215" t="s">
        <v>204</v>
      </c>
      <c r="D50" s="203">
        <v>22</v>
      </c>
      <c r="E50" s="177">
        <f t="shared" si="0"/>
        <v>280.06</v>
      </c>
      <c r="F50" s="216" t="s">
        <v>52</v>
      </c>
      <c r="G50" s="225" t="s">
        <v>413</v>
      </c>
      <c r="H50" s="216" t="s">
        <v>41</v>
      </c>
      <c r="I50" s="229"/>
      <c r="J50" s="232"/>
      <c r="K50" s="215"/>
      <c r="L50" s="224"/>
    </row>
    <row r="51" spans="1:12" s="221" customFormat="1" ht="51">
      <c r="A51" s="203">
        <v>40</v>
      </c>
      <c r="B51" s="219" t="s">
        <v>406</v>
      </c>
      <c r="C51" s="215" t="s">
        <v>204</v>
      </c>
      <c r="D51" s="203">
        <v>25</v>
      </c>
      <c r="E51" s="177">
        <f t="shared" si="0"/>
        <v>318.25</v>
      </c>
      <c r="F51" s="216" t="s">
        <v>52</v>
      </c>
      <c r="G51" s="225" t="s">
        <v>413</v>
      </c>
      <c r="H51" s="216" t="s">
        <v>41</v>
      </c>
      <c r="I51" s="229"/>
      <c r="J51" s="232"/>
      <c r="K51" s="215"/>
      <c r="L51" s="224"/>
    </row>
    <row r="52" spans="1:12" s="221" customFormat="1" ht="51">
      <c r="A52" s="203">
        <v>41</v>
      </c>
      <c r="B52" s="219" t="s">
        <v>407</v>
      </c>
      <c r="C52" s="215" t="s">
        <v>204</v>
      </c>
      <c r="D52" s="203">
        <v>23</v>
      </c>
      <c r="E52" s="177">
        <f t="shared" si="0"/>
        <v>292.79</v>
      </c>
      <c r="F52" s="216" t="s">
        <v>52</v>
      </c>
      <c r="G52" s="225" t="s">
        <v>413</v>
      </c>
      <c r="H52" s="216" t="s">
        <v>41</v>
      </c>
      <c r="I52" s="229"/>
      <c r="J52" s="232"/>
      <c r="K52" s="215"/>
      <c r="L52" s="224"/>
    </row>
    <row r="53" spans="1:12" s="221" customFormat="1" ht="51">
      <c r="A53" s="203">
        <v>42</v>
      </c>
      <c r="B53" s="219" t="s">
        <v>408</v>
      </c>
      <c r="C53" s="215" t="s">
        <v>204</v>
      </c>
      <c r="D53" s="203">
        <v>23</v>
      </c>
      <c r="E53" s="177">
        <f t="shared" si="0"/>
        <v>292.79</v>
      </c>
      <c r="F53" s="216" t="s">
        <v>52</v>
      </c>
      <c r="G53" s="225" t="s">
        <v>413</v>
      </c>
      <c r="H53" s="216" t="s">
        <v>41</v>
      </c>
      <c r="I53" s="229"/>
      <c r="J53" s="232"/>
      <c r="K53" s="215"/>
      <c r="L53" s="224"/>
    </row>
    <row r="54" spans="1:12" s="221" customFormat="1" ht="51">
      <c r="A54" s="203">
        <v>43</v>
      </c>
      <c r="B54" s="219" t="s">
        <v>409</v>
      </c>
      <c r="C54" s="215" t="s">
        <v>204</v>
      </c>
      <c r="D54" s="203">
        <v>32</v>
      </c>
      <c r="E54" s="177">
        <f t="shared" si="0"/>
        <v>407.36</v>
      </c>
      <c r="F54" s="216" t="s">
        <v>414</v>
      </c>
      <c r="G54" s="225" t="s">
        <v>413</v>
      </c>
      <c r="H54" s="216" t="s">
        <v>41</v>
      </c>
      <c r="I54" s="229"/>
      <c r="J54" s="232"/>
      <c r="K54" s="215"/>
      <c r="L54" s="224"/>
    </row>
    <row r="55" spans="1:12" s="221" customFormat="1" ht="51">
      <c r="A55" s="203">
        <v>44</v>
      </c>
      <c r="B55" s="219" t="s">
        <v>410</v>
      </c>
      <c r="C55" s="215" t="s">
        <v>204</v>
      </c>
      <c r="D55" s="203">
        <v>46</v>
      </c>
      <c r="E55" s="177">
        <f t="shared" si="0"/>
        <v>585.58</v>
      </c>
      <c r="F55" s="216" t="s">
        <v>414</v>
      </c>
      <c r="G55" s="225" t="s">
        <v>413</v>
      </c>
      <c r="H55" s="216" t="s">
        <v>41</v>
      </c>
      <c r="I55" s="229"/>
      <c r="J55" s="232"/>
      <c r="K55" s="215"/>
      <c r="L55" s="224"/>
    </row>
    <row r="56" spans="1:12" s="221" customFormat="1" ht="51">
      <c r="A56" s="203">
        <v>45</v>
      </c>
      <c r="B56" s="219" t="s">
        <v>411</v>
      </c>
      <c r="C56" s="215" t="s">
        <v>204</v>
      </c>
      <c r="D56" s="203">
        <v>48</v>
      </c>
      <c r="E56" s="177">
        <f t="shared" si="0"/>
        <v>611.04</v>
      </c>
      <c r="F56" s="216" t="s">
        <v>414</v>
      </c>
      <c r="G56" s="225" t="s">
        <v>413</v>
      </c>
      <c r="H56" s="216" t="s">
        <v>41</v>
      </c>
      <c r="I56" s="229"/>
      <c r="J56" s="232"/>
      <c r="K56" s="215"/>
      <c r="L56" s="224"/>
    </row>
    <row r="57" spans="1:12" s="221" customFormat="1" ht="51">
      <c r="A57" s="203">
        <v>46</v>
      </c>
      <c r="B57" s="219" t="s">
        <v>412</v>
      </c>
      <c r="C57" s="215" t="s">
        <v>204</v>
      </c>
      <c r="D57" s="203">
        <v>51</v>
      </c>
      <c r="E57" s="177">
        <f t="shared" si="0"/>
        <v>649.23</v>
      </c>
      <c r="F57" s="216" t="s">
        <v>414</v>
      </c>
      <c r="G57" s="225" t="s">
        <v>413</v>
      </c>
      <c r="H57" s="216" t="s">
        <v>41</v>
      </c>
      <c r="I57" s="229"/>
      <c r="J57" s="232"/>
      <c r="K57" s="215"/>
      <c r="L57" s="224"/>
    </row>
    <row r="58" spans="1:12" s="221" customFormat="1" ht="38.25">
      <c r="A58" s="203">
        <v>47</v>
      </c>
      <c r="B58" s="219" t="s">
        <v>415</v>
      </c>
      <c r="C58" s="215" t="s">
        <v>204</v>
      </c>
      <c r="D58" s="203">
        <v>48</v>
      </c>
      <c r="E58" s="177">
        <f t="shared" si="0"/>
        <v>611.04</v>
      </c>
      <c r="F58" s="216" t="s">
        <v>174</v>
      </c>
      <c r="G58" s="215" t="s">
        <v>68</v>
      </c>
      <c r="H58" s="216" t="s">
        <v>41</v>
      </c>
      <c r="I58" s="229"/>
      <c r="J58" s="232"/>
      <c r="K58" s="215"/>
      <c r="L58" s="224"/>
    </row>
    <row r="59" spans="1:12" s="221" customFormat="1" ht="38.25">
      <c r="A59" s="203">
        <v>48</v>
      </c>
      <c r="B59" s="219" t="s">
        <v>416</v>
      </c>
      <c r="C59" s="215" t="s">
        <v>204</v>
      </c>
      <c r="D59" s="203">
        <v>59</v>
      </c>
      <c r="E59" s="177">
        <f t="shared" si="0"/>
        <v>751.07</v>
      </c>
      <c r="F59" s="216" t="s">
        <v>174</v>
      </c>
      <c r="G59" s="215" t="s">
        <v>68</v>
      </c>
      <c r="H59" s="216" t="s">
        <v>41</v>
      </c>
      <c r="I59" s="229"/>
      <c r="J59" s="232"/>
      <c r="K59" s="215"/>
      <c r="L59" s="224"/>
    </row>
    <row r="60" spans="1:12" s="221" customFormat="1" ht="38.25">
      <c r="A60" s="203">
        <v>49</v>
      </c>
      <c r="B60" s="219" t="s">
        <v>417</v>
      </c>
      <c r="C60" s="215" t="s">
        <v>204</v>
      </c>
      <c r="D60" s="203">
        <v>44</v>
      </c>
      <c r="E60" s="177">
        <f t="shared" si="0"/>
        <v>560.12</v>
      </c>
      <c r="F60" s="216" t="s">
        <v>174</v>
      </c>
      <c r="G60" s="215" t="s">
        <v>68</v>
      </c>
      <c r="H60" s="216" t="s">
        <v>41</v>
      </c>
      <c r="I60" s="229"/>
      <c r="J60" s="232"/>
      <c r="K60" s="215"/>
      <c r="L60" s="224"/>
    </row>
    <row r="61" spans="1:12" s="221" customFormat="1" ht="38.25">
      <c r="A61" s="203">
        <v>50</v>
      </c>
      <c r="B61" s="219" t="s">
        <v>418</v>
      </c>
      <c r="C61" s="215" t="s">
        <v>204</v>
      </c>
      <c r="D61" s="203">
        <v>5</v>
      </c>
      <c r="E61" s="177">
        <f t="shared" si="0"/>
        <v>63.650000000000006</v>
      </c>
      <c r="F61" s="216" t="s">
        <v>419</v>
      </c>
      <c r="G61" s="215" t="s">
        <v>68</v>
      </c>
      <c r="H61" s="216" t="s">
        <v>41</v>
      </c>
      <c r="I61" s="229"/>
      <c r="J61" s="232"/>
      <c r="K61" s="215"/>
      <c r="L61" s="224"/>
    </row>
    <row r="62" spans="1:12" s="221" customFormat="1" ht="38.25">
      <c r="A62" s="203">
        <v>51</v>
      </c>
      <c r="B62" s="219" t="s">
        <v>422</v>
      </c>
      <c r="C62" s="215" t="s">
        <v>204</v>
      </c>
      <c r="D62" s="203">
        <v>17</v>
      </c>
      <c r="E62" s="177">
        <f t="shared" si="0"/>
        <v>216.41</v>
      </c>
      <c r="F62" s="216" t="s">
        <v>174</v>
      </c>
      <c r="G62" s="215" t="s">
        <v>68</v>
      </c>
      <c r="H62" s="216" t="s">
        <v>41</v>
      </c>
      <c r="I62" s="229"/>
      <c r="J62" s="232"/>
      <c r="K62" s="215"/>
      <c r="L62" s="224"/>
    </row>
    <row r="63" spans="1:12" s="221" customFormat="1" ht="55.5" customHeight="1">
      <c r="A63" s="203">
        <v>52</v>
      </c>
      <c r="B63" s="219" t="s">
        <v>426</v>
      </c>
      <c r="C63" s="203" t="s">
        <v>7</v>
      </c>
      <c r="D63" s="203">
        <v>38</v>
      </c>
      <c r="E63" s="177">
        <f>38*12.73</f>
        <v>483.74</v>
      </c>
      <c r="F63" s="215" t="s">
        <v>13</v>
      </c>
      <c r="G63" s="215" t="s">
        <v>67</v>
      </c>
      <c r="H63" s="216" t="s">
        <v>41</v>
      </c>
      <c r="I63" s="216"/>
      <c r="J63" s="220"/>
      <c r="K63" s="215"/>
      <c r="L63" s="224"/>
    </row>
    <row r="64" spans="1:12" s="221" customFormat="1" ht="55.5" customHeight="1">
      <c r="A64" s="203">
        <v>53</v>
      </c>
      <c r="B64" s="219" t="s">
        <v>460</v>
      </c>
      <c r="C64" s="203" t="s">
        <v>462</v>
      </c>
      <c r="D64" s="203">
        <f>97+84</f>
        <v>181</v>
      </c>
      <c r="E64" s="177">
        <v>3873.1</v>
      </c>
      <c r="F64" s="215" t="s">
        <v>13</v>
      </c>
      <c r="G64" s="215" t="s">
        <v>67</v>
      </c>
      <c r="H64" s="216" t="s">
        <v>41</v>
      </c>
      <c r="I64" s="216"/>
      <c r="J64" s="265"/>
      <c r="K64" s="215"/>
      <c r="L64" s="224"/>
    </row>
    <row r="65" spans="1:12" s="221" customFormat="1" ht="55.5" customHeight="1">
      <c r="A65" s="203">
        <v>54</v>
      </c>
      <c r="B65" s="219" t="s">
        <v>461</v>
      </c>
      <c r="C65" s="203" t="s">
        <v>462</v>
      </c>
      <c r="D65" s="203">
        <v>125</v>
      </c>
      <c r="E65" s="177">
        <v>2675</v>
      </c>
      <c r="F65" s="215" t="s">
        <v>13</v>
      </c>
      <c r="G65" s="215" t="s">
        <v>67</v>
      </c>
      <c r="H65" s="216" t="s">
        <v>41</v>
      </c>
      <c r="I65" s="216"/>
      <c r="J65" s="265"/>
      <c r="K65" s="215"/>
      <c r="L65" s="224"/>
    </row>
    <row r="66" spans="1:12" s="122" customFormat="1" ht="12.75">
      <c r="A66" s="56"/>
      <c r="B66" s="57"/>
      <c r="C66" s="57" t="s">
        <v>4</v>
      </c>
      <c r="D66" s="57"/>
      <c r="E66" s="58">
        <f>SUM(E10:E65)</f>
        <v>156645.27999999994</v>
      </c>
      <c r="F66" s="78"/>
      <c r="G66" s="77"/>
      <c r="H66" s="59"/>
      <c r="I66" s="38"/>
      <c r="J66" s="200"/>
      <c r="K66" s="178"/>
      <c r="L66" s="166"/>
    </row>
    <row r="67" spans="1:12" s="122" customFormat="1" ht="12.75">
      <c r="A67" s="52"/>
      <c r="B67" s="44"/>
      <c r="C67" s="44"/>
      <c r="D67" s="44"/>
      <c r="E67" s="45"/>
      <c r="F67" s="82"/>
      <c r="G67" s="82"/>
      <c r="H67" s="46"/>
      <c r="I67" s="46"/>
      <c r="J67" s="196"/>
      <c r="K67" s="163"/>
      <c r="L67" s="168"/>
    </row>
    <row r="68" spans="1:12" s="122" customFormat="1" ht="25.5" customHeight="1">
      <c r="A68" s="29"/>
      <c r="B68" s="62"/>
      <c r="C68" s="62"/>
      <c r="D68" s="62"/>
      <c r="E68" s="63"/>
      <c r="F68" s="84"/>
      <c r="G68" s="84"/>
      <c r="H68" s="64"/>
      <c r="I68" s="64"/>
      <c r="J68" s="196"/>
      <c r="K68" s="163"/>
      <c r="L68" s="168"/>
    </row>
    <row r="69" spans="1:12" s="122" customFormat="1" ht="25.5" customHeight="1">
      <c r="A69" s="65" t="s">
        <v>26</v>
      </c>
      <c r="B69" s="29"/>
      <c r="C69" s="29"/>
      <c r="D69" s="29"/>
      <c r="E69" s="29"/>
      <c r="F69" s="172"/>
      <c r="G69" s="79"/>
      <c r="H69" s="60"/>
      <c r="I69" s="60"/>
      <c r="J69" s="196"/>
      <c r="K69" s="163"/>
      <c r="L69" s="168"/>
    </row>
    <row r="70" spans="1:12" s="122" customFormat="1" ht="25.5" customHeight="1">
      <c r="A70" s="68" t="s">
        <v>9</v>
      </c>
      <c r="B70" s="68" t="s">
        <v>58</v>
      </c>
      <c r="C70" s="68" t="s">
        <v>18</v>
      </c>
      <c r="D70" s="68" t="s">
        <v>11</v>
      </c>
      <c r="E70" s="68" t="s">
        <v>15</v>
      </c>
      <c r="F70" s="81" t="s">
        <v>59</v>
      </c>
      <c r="G70" s="81" t="s">
        <v>60</v>
      </c>
      <c r="H70" s="68" t="s">
        <v>34</v>
      </c>
      <c r="I70" s="68" t="s">
        <v>19</v>
      </c>
      <c r="J70" s="68"/>
      <c r="K70" s="68"/>
      <c r="L70" s="68"/>
    </row>
    <row r="71" spans="1:12" s="151" customFormat="1" ht="38.25">
      <c r="A71" s="101">
        <v>1</v>
      </c>
      <c r="B71" s="101" t="s">
        <v>311</v>
      </c>
      <c r="C71" s="101" t="s">
        <v>316</v>
      </c>
      <c r="D71" s="101">
        <v>860</v>
      </c>
      <c r="E71" s="38">
        <v>0</v>
      </c>
      <c r="F71" s="101" t="s">
        <v>174</v>
      </c>
      <c r="G71" s="101" t="s">
        <v>68</v>
      </c>
      <c r="H71" s="38" t="s">
        <v>41</v>
      </c>
      <c r="I71" s="182"/>
      <c r="J71" s="76"/>
      <c r="K71" s="101"/>
      <c r="L71" s="188"/>
    </row>
    <row r="72" spans="1:12" s="140" customFormat="1" ht="38.25">
      <c r="A72" s="13">
        <v>2</v>
      </c>
      <c r="B72" s="13" t="s">
        <v>172</v>
      </c>
      <c r="C72" s="13" t="s">
        <v>173</v>
      </c>
      <c r="D72" s="13">
        <f>256/5</f>
        <v>51.2</v>
      </c>
      <c r="E72" s="48">
        <f>5120/5</f>
        <v>1024</v>
      </c>
      <c r="F72" s="75" t="s">
        <v>174</v>
      </c>
      <c r="G72" s="101" t="s">
        <v>68</v>
      </c>
      <c r="H72" s="38" t="s">
        <v>209</v>
      </c>
      <c r="I72" s="183"/>
      <c r="J72" s="199"/>
      <c r="K72" s="101"/>
      <c r="L72" s="167"/>
    </row>
    <row r="73" spans="1:12" s="140" customFormat="1" ht="25.5" customHeight="1">
      <c r="A73" s="13">
        <v>3</v>
      </c>
      <c r="B73" s="13" t="s">
        <v>449</v>
      </c>
      <c r="C73" s="13" t="s">
        <v>179</v>
      </c>
      <c r="D73" s="13">
        <v>200</v>
      </c>
      <c r="E73" s="48">
        <f>200*20</f>
        <v>4000</v>
      </c>
      <c r="F73" s="75" t="s">
        <v>174</v>
      </c>
      <c r="G73" s="101" t="s">
        <v>68</v>
      </c>
      <c r="H73" s="38" t="s">
        <v>209</v>
      </c>
      <c r="I73" s="183"/>
      <c r="J73" s="199"/>
      <c r="K73" s="101"/>
      <c r="L73" s="167"/>
    </row>
    <row r="74" spans="1:12" s="122" customFormat="1" ht="12.75">
      <c r="A74" s="31"/>
      <c r="B74" s="57"/>
      <c r="C74" s="57" t="s">
        <v>4</v>
      </c>
      <c r="D74" s="57" t="s">
        <v>10</v>
      </c>
      <c r="E74" s="58">
        <f>SUM(E71:E73)</f>
        <v>5024</v>
      </c>
      <c r="F74" s="78"/>
      <c r="G74" s="78"/>
      <c r="H74" s="59"/>
      <c r="I74" s="184"/>
      <c r="J74" s="199"/>
      <c r="K74" s="178"/>
      <c r="L74" s="166"/>
    </row>
    <row r="75" spans="1:12" s="122" customFormat="1" ht="12.75">
      <c r="A75" s="1"/>
      <c r="B75" s="44"/>
      <c r="C75" s="44"/>
      <c r="D75" s="44"/>
      <c r="E75" s="45"/>
      <c r="F75" s="82"/>
      <c r="G75" s="82"/>
      <c r="H75" s="46"/>
      <c r="I75" s="46"/>
      <c r="J75" s="201"/>
      <c r="K75" s="192"/>
      <c r="L75" s="193"/>
    </row>
    <row r="76" spans="1:12" s="122" customFormat="1" ht="12.75">
      <c r="A76" s="47" t="s">
        <v>22</v>
      </c>
      <c r="B76" s="1"/>
      <c r="C76" s="1"/>
      <c r="D76" s="1"/>
      <c r="E76" s="1"/>
      <c r="F76" s="173"/>
      <c r="G76" s="85"/>
      <c r="H76" s="6"/>
      <c r="I76" s="6"/>
      <c r="J76" s="201"/>
      <c r="K76" s="192"/>
      <c r="L76" s="193"/>
    </row>
    <row r="77" spans="1:12" s="122" customFormat="1" ht="38.25">
      <c r="A77" s="68" t="s">
        <v>9</v>
      </c>
      <c r="B77" s="68" t="s">
        <v>58</v>
      </c>
      <c r="C77" s="68" t="s">
        <v>18</v>
      </c>
      <c r="D77" s="68" t="s">
        <v>11</v>
      </c>
      <c r="E77" s="68" t="s">
        <v>15</v>
      </c>
      <c r="F77" s="81" t="s">
        <v>59</v>
      </c>
      <c r="G77" s="81" t="s">
        <v>60</v>
      </c>
      <c r="H77" s="68" t="s">
        <v>34</v>
      </c>
      <c r="I77" s="185" t="s">
        <v>19</v>
      </c>
      <c r="J77" s="191"/>
      <c r="K77" s="191"/>
      <c r="L77" s="191"/>
    </row>
    <row r="78" spans="1:12" s="50" customFormat="1" ht="12.75">
      <c r="A78" s="141"/>
      <c r="B78" s="141"/>
      <c r="C78" s="141"/>
      <c r="D78" s="142"/>
      <c r="E78" s="143"/>
      <c r="F78" s="144"/>
      <c r="G78" s="101"/>
      <c r="H78" s="38"/>
      <c r="I78" s="186"/>
      <c r="J78" s="202"/>
      <c r="K78" s="180"/>
      <c r="L78" s="189"/>
    </row>
    <row r="79" spans="1:12" s="50" customFormat="1" ht="12.75">
      <c r="A79" s="141"/>
      <c r="B79" s="141"/>
      <c r="C79" s="141"/>
      <c r="D79" s="142"/>
      <c r="E79" s="143"/>
      <c r="F79" s="144"/>
      <c r="G79" s="101"/>
      <c r="H79" s="38"/>
      <c r="I79" s="186"/>
      <c r="J79" s="202"/>
      <c r="K79" s="180"/>
      <c r="L79" s="189"/>
    </row>
    <row r="80" spans="1:12" s="127" customFormat="1" ht="12.75">
      <c r="A80" s="130"/>
      <c r="B80" s="131"/>
      <c r="C80" s="131" t="s">
        <v>4</v>
      </c>
      <c r="D80" s="131"/>
      <c r="E80" s="58">
        <f>SUM(E78:E79)</f>
        <v>0</v>
      </c>
      <c r="F80" s="132"/>
      <c r="G80" s="132"/>
      <c r="H80" s="133"/>
      <c r="I80" s="187"/>
      <c r="J80" s="198"/>
      <c r="K80" s="178"/>
      <c r="L80" s="190"/>
    </row>
    <row r="81" spans="2:9" ht="12.75">
      <c r="B81" s="44"/>
      <c r="C81" s="44"/>
      <c r="D81" s="44"/>
      <c r="E81" s="61"/>
      <c r="F81" s="82"/>
      <c r="G81" s="82"/>
      <c r="H81" s="46"/>
      <c r="I81" s="46"/>
    </row>
    <row r="82" spans="2:12" s="29" customFormat="1" ht="12.75">
      <c r="B82" s="62"/>
      <c r="C82" s="62"/>
      <c r="D82" s="62"/>
      <c r="E82" s="63"/>
      <c r="F82" s="84"/>
      <c r="G82" s="84"/>
      <c r="H82" s="64"/>
      <c r="I82" s="64"/>
      <c r="J82" s="196"/>
      <c r="K82" s="163"/>
      <c r="L82" s="169"/>
    </row>
    <row r="83" spans="1:9" ht="12.75">
      <c r="A83" s="29"/>
      <c r="B83" s="62"/>
      <c r="C83" s="62"/>
      <c r="D83" s="62"/>
      <c r="E83" s="66"/>
      <c r="F83" s="84"/>
      <c r="G83" s="84"/>
      <c r="H83" s="64"/>
      <c r="I83" s="64"/>
    </row>
    <row r="84" spans="1:9" ht="12.75">
      <c r="A84" s="47" t="s">
        <v>6</v>
      </c>
      <c r="H84" s="6"/>
      <c r="I84" s="6"/>
    </row>
    <row r="85" spans="1:12" ht="38.25">
      <c r="A85" s="68" t="s">
        <v>9</v>
      </c>
      <c r="B85" s="68" t="s">
        <v>58</v>
      </c>
      <c r="C85" s="68" t="s">
        <v>18</v>
      </c>
      <c r="D85" s="68" t="s">
        <v>11</v>
      </c>
      <c r="E85" s="68" t="s">
        <v>15</v>
      </c>
      <c r="F85" s="81" t="s">
        <v>59</v>
      </c>
      <c r="G85" s="81" t="s">
        <v>60</v>
      </c>
      <c r="H85" s="68" t="s">
        <v>34</v>
      </c>
      <c r="I85" s="68" t="s">
        <v>19</v>
      </c>
      <c r="J85" s="68"/>
      <c r="K85" s="68"/>
      <c r="L85" s="68"/>
    </row>
    <row r="86" spans="1:14" ht="25.5">
      <c r="A86" s="13">
        <v>1</v>
      </c>
      <c r="B86" s="13" t="s">
        <v>117</v>
      </c>
      <c r="C86" s="13" t="s">
        <v>114</v>
      </c>
      <c r="D86" s="13">
        <v>4957</v>
      </c>
      <c r="E86" s="48">
        <v>0</v>
      </c>
      <c r="F86" s="101" t="s">
        <v>13</v>
      </c>
      <c r="G86" s="101" t="s">
        <v>116</v>
      </c>
      <c r="H86" s="38" t="s">
        <v>177</v>
      </c>
      <c r="I86" s="38"/>
      <c r="J86" s="199"/>
      <c r="K86" s="180"/>
      <c r="L86" s="181"/>
      <c r="N86" s="139"/>
    </row>
    <row r="87" spans="1:12" s="195" customFormat="1" ht="25.5">
      <c r="A87" s="203">
        <v>2</v>
      </c>
      <c r="B87" s="203" t="s">
        <v>118</v>
      </c>
      <c r="C87" s="203" t="s">
        <v>7</v>
      </c>
      <c r="D87" s="203">
        <v>10</v>
      </c>
      <c r="E87" s="214">
        <v>0</v>
      </c>
      <c r="F87" s="215" t="s">
        <v>13</v>
      </c>
      <c r="G87" s="215" t="s">
        <v>116</v>
      </c>
      <c r="H87" s="216" t="s">
        <v>177</v>
      </c>
      <c r="I87" s="216"/>
      <c r="J87" s="220"/>
      <c r="K87" s="217"/>
      <c r="L87" s="218"/>
    </row>
    <row r="88" spans="1:12" s="195" customFormat="1" ht="25.5">
      <c r="A88" s="203">
        <v>3</v>
      </c>
      <c r="B88" s="203" t="s">
        <v>119</v>
      </c>
      <c r="C88" s="203" t="s">
        <v>7</v>
      </c>
      <c r="D88" s="203">
        <v>32</v>
      </c>
      <c r="E88" s="214">
        <v>0</v>
      </c>
      <c r="F88" s="215" t="s">
        <v>13</v>
      </c>
      <c r="G88" s="215" t="s">
        <v>116</v>
      </c>
      <c r="H88" s="216" t="s">
        <v>177</v>
      </c>
      <c r="I88" s="216"/>
      <c r="J88" s="220"/>
      <c r="K88" s="217"/>
      <c r="L88" s="218"/>
    </row>
    <row r="89" spans="1:12" s="195" customFormat="1" ht="25.5">
      <c r="A89" s="203">
        <v>4</v>
      </c>
      <c r="B89" s="203" t="s">
        <v>120</v>
      </c>
      <c r="C89" s="203" t="s">
        <v>7</v>
      </c>
      <c r="D89" s="203">
        <v>10</v>
      </c>
      <c r="E89" s="214">
        <v>0</v>
      </c>
      <c r="F89" s="215" t="s">
        <v>13</v>
      </c>
      <c r="G89" s="215" t="s">
        <v>116</v>
      </c>
      <c r="H89" s="216" t="s">
        <v>177</v>
      </c>
      <c r="I89" s="216"/>
      <c r="J89" s="220"/>
      <c r="K89" s="217"/>
      <c r="L89" s="218"/>
    </row>
    <row r="90" spans="1:12" ht="12.75">
      <c r="A90" s="13"/>
      <c r="B90" s="41"/>
      <c r="C90" s="41" t="s">
        <v>4</v>
      </c>
      <c r="D90" s="41"/>
      <c r="E90" s="42">
        <f>SUM(E86:E89)</f>
        <v>0</v>
      </c>
      <c r="F90" s="83"/>
      <c r="G90" s="83"/>
      <c r="H90" s="43"/>
      <c r="I90" s="43"/>
      <c r="J90" s="199"/>
      <c r="K90" s="180"/>
      <c r="L90" s="181"/>
    </row>
    <row r="91" spans="1:9" ht="12.75">
      <c r="A91" s="49"/>
      <c r="B91" s="44"/>
      <c r="C91" s="44"/>
      <c r="D91" s="44"/>
      <c r="E91" s="61"/>
      <c r="F91" s="82"/>
      <c r="G91" s="82"/>
      <c r="H91" s="46"/>
      <c r="I91" s="46"/>
    </row>
    <row r="92" spans="1:12" s="29" customFormat="1" ht="15">
      <c r="A92" s="1"/>
      <c r="B92" s="8"/>
      <c r="C92" s="8"/>
      <c r="D92" s="8"/>
      <c r="E92" s="9"/>
      <c r="F92" s="27"/>
      <c r="G92" s="27"/>
      <c r="H92" s="10"/>
      <c r="I92" s="2"/>
      <c r="J92" s="196"/>
      <c r="K92" s="163"/>
      <c r="L92" s="169"/>
    </row>
    <row r="93" spans="1:12" s="26" customFormat="1" ht="12.75">
      <c r="A93" s="65" t="s">
        <v>25</v>
      </c>
      <c r="B93" s="29"/>
      <c r="C93" s="29"/>
      <c r="D93" s="29"/>
      <c r="E93" s="29"/>
      <c r="F93" s="172"/>
      <c r="G93" s="79"/>
      <c r="H93" s="60"/>
      <c r="I93" s="60"/>
      <c r="J93" s="196"/>
      <c r="K93" s="162"/>
      <c r="L93"/>
    </row>
    <row r="94" spans="1:12" s="26" customFormat="1" ht="38.25">
      <c r="A94" s="68" t="s">
        <v>9</v>
      </c>
      <c r="B94" s="68" t="s">
        <v>58</v>
      </c>
      <c r="C94" s="68" t="s">
        <v>18</v>
      </c>
      <c r="D94" s="68" t="s">
        <v>11</v>
      </c>
      <c r="E94" s="68" t="s">
        <v>15</v>
      </c>
      <c r="F94" s="81" t="s">
        <v>59</v>
      </c>
      <c r="G94" s="81" t="s">
        <v>60</v>
      </c>
      <c r="H94" s="68" t="s">
        <v>34</v>
      </c>
      <c r="I94" s="68" t="s">
        <v>19</v>
      </c>
      <c r="J94" s="68"/>
      <c r="K94" s="68"/>
      <c r="L94" s="68"/>
    </row>
    <row r="95" spans="1:12" ht="38.25">
      <c r="A95" s="56">
        <v>1</v>
      </c>
      <c r="B95" s="56" t="s">
        <v>180</v>
      </c>
      <c r="C95" s="56" t="s">
        <v>8</v>
      </c>
      <c r="D95" s="56">
        <v>73.5</v>
      </c>
      <c r="E95" s="121">
        <v>220.5</v>
      </c>
      <c r="F95" s="77" t="s">
        <v>13</v>
      </c>
      <c r="G95" s="77" t="s">
        <v>68</v>
      </c>
      <c r="H95" s="117" t="s">
        <v>129</v>
      </c>
      <c r="I95" s="116"/>
      <c r="J95" s="198"/>
      <c r="K95" s="180"/>
      <c r="L95" s="181"/>
    </row>
    <row r="96" spans="1:12" ht="38.25">
      <c r="A96" s="56">
        <v>2</v>
      </c>
      <c r="B96" s="126" t="s">
        <v>181</v>
      </c>
      <c r="C96" s="56" t="s">
        <v>8</v>
      </c>
      <c r="D96" s="56">
        <v>73.5</v>
      </c>
      <c r="E96" s="121">
        <v>0</v>
      </c>
      <c r="F96" s="77" t="s">
        <v>131</v>
      </c>
      <c r="G96" s="77" t="s">
        <v>68</v>
      </c>
      <c r="H96" s="117" t="s">
        <v>129</v>
      </c>
      <c r="I96" s="116"/>
      <c r="J96" s="198"/>
      <c r="K96" s="180"/>
      <c r="L96" s="181"/>
    </row>
    <row r="97" spans="1:12" ht="47.25" customHeight="1">
      <c r="A97" s="56">
        <v>3</v>
      </c>
      <c r="B97" s="126" t="s">
        <v>111</v>
      </c>
      <c r="C97" s="56" t="s">
        <v>8</v>
      </c>
      <c r="D97" s="56">
        <v>94</v>
      </c>
      <c r="E97" s="121">
        <v>0</v>
      </c>
      <c r="F97" s="77" t="s">
        <v>13</v>
      </c>
      <c r="G97" s="77" t="s">
        <v>68</v>
      </c>
      <c r="H97" s="117" t="s">
        <v>41</v>
      </c>
      <c r="I97" s="116"/>
      <c r="J97" s="198"/>
      <c r="K97" s="180"/>
      <c r="L97" s="181"/>
    </row>
    <row r="98" spans="1:12" s="29" customFormat="1" ht="38.25">
      <c r="A98" s="56">
        <v>4</v>
      </c>
      <c r="B98" s="126" t="s">
        <v>112</v>
      </c>
      <c r="C98" s="56" t="s">
        <v>8</v>
      </c>
      <c r="D98" s="56">
        <v>597</v>
      </c>
      <c r="E98" s="121">
        <v>0</v>
      </c>
      <c r="F98" s="77" t="s">
        <v>13</v>
      </c>
      <c r="G98" s="77" t="s">
        <v>68</v>
      </c>
      <c r="H98" s="117" t="s">
        <v>41</v>
      </c>
      <c r="I98" s="116"/>
      <c r="J98" s="198"/>
      <c r="K98" s="178"/>
      <c r="L98" s="179"/>
    </row>
    <row r="99" spans="1:12" s="29" customFormat="1" ht="15">
      <c r="A99" s="4"/>
      <c r="B99" s="11"/>
      <c r="C99" s="4" t="s">
        <v>4</v>
      </c>
      <c r="D99" s="4"/>
      <c r="E99" s="12">
        <f>SUM(E95:E98)</f>
        <v>220.5</v>
      </c>
      <c r="F99" s="86"/>
      <c r="G99" s="86"/>
      <c r="H99" s="7"/>
      <c r="I99" s="21"/>
      <c r="J99" s="199"/>
      <c r="K99" s="178"/>
      <c r="L99" s="179"/>
    </row>
    <row r="100" spans="1:12" s="29" customFormat="1" ht="15">
      <c r="A100" s="8"/>
      <c r="B100" s="8"/>
      <c r="C100" s="8"/>
      <c r="D100" s="8"/>
      <c r="E100" s="104"/>
      <c r="F100" s="27"/>
      <c r="G100" s="27"/>
      <c r="H100" s="10"/>
      <c r="I100" s="105"/>
      <c r="J100" s="196"/>
      <c r="K100" s="163"/>
      <c r="L100" s="169"/>
    </row>
    <row r="101" spans="1:12" s="29" customFormat="1" ht="12.75">
      <c r="A101" s="65" t="s">
        <v>24</v>
      </c>
      <c r="F101" s="172"/>
      <c r="G101" s="79"/>
      <c r="H101" s="60"/>
      <c r="I101" s="60"/>
      <c r="J101" s="196"/>
      <c r="K101" s="163"/>
      <c r="L101" s="169"/>
    </row>
    <row r="102" spans="1:12" s="29" customFormat="1" ht="38.25">
      <c r="A102" s="68" t="s">
        <v>9</v>
      </c>
      <c r="B102" s="68" t="s">
        <v>58</v>
      </c>
      <c r="C102" s="68" t="s">
        <v>18</v>
      </c>
      <c r="D102" s="68" t="s">
        <v>11</v>
      </c>
      <c r="E102" s="68" t="s">
        <v>15</v>
      </c>
      <c r="F102" s="81" t="s">
        <v>59</v>
      </c>
      <c r="G102" s="81" t="s">
        <v>60</v>
      </c>
      <c r="H102" s="68" t="s">
        <v>34</v>
      </c>
      <c r="I102" s="68" t="s">
        <v>19</v>
      </c>
      <c r="J102" s="68"/>
      <c r="K102" s="68"/>
      <c r="L102" s="68"/>
    </row>
    <row r="103" spans="1:12" s="29" customFormat="1" ht="12.75">
      <c r="A103" s="101"/>
      <c r="B103" s="101"/>
      <c r="C103" s="101"/>
      <c r="D103" s="101"/>
      <c r="E103" s="121"/>
      <c r="F103" s="101"/>
      <c r="G103" s="101"/>
      <c r="H103" s="117"/>
      <c r="I103" s="35"/>
      <c r="J103" s="199"/>
      <c r="K103" s="178"/>
      <c r="L103" s="179"/>
    </row>
    <row r="104" spans="1:12" s="29" customFormat="1" ht="12.75">
      <c r="A104" s="101"/>
      <c r="B104" s="101"/>
      <c r="C104" s="101"/>
      <c r="D104" s="101"/>
      <c r="E104" s="121"/>
      <c r="F104" s="101"/>
      <c r="G104" s="101"/>
      <c r="H104" s="117"/>
      <c r="I104" s="35"/>
      <c r="J104" s="199"/>
      <c r="K104" s="178"/>
      <c r="L104" s="179"/>
    </row>
    <row r="105" spans="1:12" ht="15">
      <c r="A105" s="148"/>
      <c r="B105" s="149"/>
      <c r="C105" s="101"/>
      <c r="D105" s="149"/>
      <c r="E105" s="121"/>
      <c r="F105" s="101"/>
      <c r="G105" s="101"/>
      <c r="H105" s="117"/>
      <c r="I105" s="150"/>
      <c r="J105" s="199"/>
      <c r="K105" s="180"/>
      <c r="L105" s="181"/>
    </row>
    <row r="106" spans="1:12" ht="15">
      <c r="A106" s="4"/>
      <c r="B106" s="11"/>
      <c r="C106" s="4" t="s">
        <v>4</v>
      </c>
      <c r="D106" s="4"/>
      <c r="E106" s="42">
        <f>SUM(E103:E105)</f>
        <v>0</v>
      </c>
      <c r="F106" s="86"/>
      <c r="G106" s="86"/>
      <c r="H106" s="7"/>
      <c r="I106" s="21"/>
      <c r="J106" s="199"/>
      <c r="K106" s="180"/>
      <c r="L106" s="181"/>
    </row>
    <row r="107" spans="1:9" ht="15">
      <c r="A107" s="8"/>
      <c r="B107" s="8"/>
      <c r="C107" s="8"/>
      <c r="D107" s="8"/>
      <c r="E107" s="104"/>
      <c r="F107" s="27"/>
      <c r="G107" s="27"/>
      <c r="H107" s="10"/>
      <c r="I107" s="105"/>
    </row>
    <row r="108" spans="1:12" s="29" customFormat="1" ht="15">
      <c r="A108" s="8"/>
      <c r="B108" s="8"/>
      <c r="C108" s="8"/>
      <c r="D108" s="8"/>
      <c r="E108" s="104"/>
      <c r="F108" s="27"/>
      <c r="G108" s="27"/>
      <c r="H108" s="10" t="s">
        <v>158</v>
      </c>
      <c r="I108" s="105"/>
      <c r="J108" s="196"/>
      <c r="K108" s="163"/>
      <c r="L108" s="169"/>
    </row>
    <row r="109" spans="1:12" s="29" customFormat="1" ht="12.75">
      <c r="A109" s="65" t="s">
        <v>322</v>
      </c>
      <c r="F109" s="172"/>
      <c r="G109" s="79"/>
      <c r="H109" s="60"/>
      <c r="I109" s="60"/>
      <c r="J109" s="196"/>
      <c r="K109" s="163"/>
      <c r="L109" s="169"/>
    </row>
    <row r="110" spans="1:12" s="29" customFormat="1" ht="38.25">
      <c r="A110" s="68" t="s">
        <v>9</v>
      </c>
      <c r="B110" s="68" t="s">
        <v>58</v>
      </c>
      <c r="C110" s="68" t="s">
        <v>18</v>
      </c>
      <c r="D110" s="68" t="s">
        <v>11</v>
      </c>
      <c r="E110" s="68" t="s">
        <v>15</v>
      </c>
      <c r="F110" s="81" t="s">
        <v>59</v>
      </c>
      <c r="G110" s="81" t="s">
        <v>60</v>
      </c>
      <c r="H110" s="68" t="s">
        <v>34</v>
      </c>
      <c r="I110" s="68" t="s">
        <v>19</v>
      </c>
      <c r="J110" s="68"/>
      <c r="K110" s="68"/>
      <c r="L110" s="68"/>
    </row>
    <row r="111" spans="1:12" s="29" customFormat="1" ht="38.25">
      <c r="A111" s="101">
        <v>1</v>
      </c>
      <c r="B111" s="101" t="s">
        <v>323</v>
      </c>
      <c r="C111" s="101" t="s">
        <v>179</v>
      </c>
      <c r="D111" s="101">
        <v>832</v>
      </c>
      <c r="E111" s="38">
        <v>16640</v>
      </c>
      <c r="F111" s="101" t="s">
        <v>376</v>
      </c>
      <c r="G111" s="77" t="s">
        <v>68</v>
      </c>
      <c r="H111" s="117" t="s">
        <v>41</v>
      </c>
      <c r="I111" s="35"/>
      <c r="J111" s="76"/>
      <c r="K111" s="178"/>
      <c r="L111" s="179"/>
    </row>
    <row r="112" spans="1:12" s="29" customFormat="1" ht="38.25">
      <c r="A112" s="101">
        <v>2</v>
      </c>
      <c r="B112" s="101" t="s">
        <v>324</v>
      </c>
      <c r="C112" s="101" t="s">
        <v>179</v>
      </c>
      <c r="D112" s="101">
        <v>528</v>
      </c>
      <c r="E112" s="38">
        <v>10560</v>
      </c>
      <c r="F112" s="101" t="s">
        <v>12</v>
      </c>
      <c r="G112" s="77" t="s">
        <v>68</v>
      </c>
      <c r="H112" s="117" t="s">
        <v>41</v>
      </c>
      <c r="I112" s="35"/>
      <c r="J112" s="199"/>
      <c r="K112" s="178"/>
      <c r="L112" s="179"/>
    </row>
    <row r="113" spans="1:12" ht="15">
      <c r="A113" s="4"/>
      <c r="B113" s="11"/>
      <c r="C113" s="4" t="s">
        <v>4</v>
      </c>
      <c r="D113" s="4"/>
      <c r="E113" s="12">
        <f>SUM(E111:E112)</f>
        <v>27200</v>
      </c>
      <c r="F113" s="86"/>
      <c r="G113" s="86"/>
      <c r="H113" s="7"/>
      <c r="I113" s="21"/>
      <c r="J113" s="199"/>
      <c r="K113" s="180"/>
      <c r="L113" s="181"/>
    </row>
    <row r="114" spans="1:12" s="29" customFormat="1" ht="15">
      <c r="A114" s="8"/>
      <c r="B114" s="8"/>
      <c r="C114" s="8"/>
      <c r="D114" s="8"/>
      <c r="E114" s="104"/>
      <c r="F114" s="27"/>
      <c r="G114" s="27"/>
      <c r="H114" s="10"/>
      <c r="I114" s="105"/>
      <c r="J114" s="196"/>
      <c r="K114" s="163"/>
      <c r="L114" s="169"/>
    </row>
    <row r="115" spans="1:9" ht="15">
      <c r="A115" s="8"/>
      <c r="B115" s="8"/>
      <c r="C115" s="8"/>
      <c r="D115" s="8"/>
      <c r="E115" s="104"/>
      <c r="F115" s="27"/>
      <c r="G115" s="27"/>
      <c r="H115" s="10"/>
      <c r="I115" s="105"/>
    </row>
    <row r="116" spans="1:12" s="29" customFormat="1" ht="15">
      <c r="A116" s="8"/>
      <c r="B116" s="8"/>
      <c r="C116" s="8"/>
      <c r="D116" s="8"/>
      <c r="E116" s="104"/>
      <c r="F116" s="27"/>
      <c r="G116" s="27"/>
      <c r="H116" s="10" t="s">
        <v>158</v>
      </c>
      <c r="I116" s="105"/>
      <c r="J116" s="196"/>
      <c r="K116" s="163"/>
      <c r="L116" s="169"/>
    </row>
    <row r="117" spans="1:12" s="29" customFormat="1" ht="15">
      <c r="A117" s="8"/>
      <c r="B117" s="8"/>
      <c r="C117" s="8"/>
      <c r="D117" s="8"/>
      <c r="E117" s="104"/>
      <c r="F117" s="27"/>
      <c r="G117" s="27"/>
      <c r="H117" s="10"/>
      <c r="I117" s="105"/>
      <c r="J117" s="196"/>
      <c r="K117" s="163"/>
      <c r="L117" s="169"/>
    </row>
    <row r="118" spans="1:9" ht="15">
      <c r="A118" s="8"/>
      <c r="B118" s="8"/>
      <c r="C118" s="8"/>
      <c r="D118" s="8"/>
      <c r="E118" s="104"/>
      <c r="F118" s="27"/>
      <c r="G118" s="27"/>
      <c r="H118" s="10"/>
      <c r="I118" s="105"/>
    </row>
    <row r="119" spans="2:9" ht="15">
      <c r="B119" s="22"/>
      <c r="C119" s="22"/>
      <c r="D119" s="22"/>
      <c r="E119" s="14" t="s">
        <v>16</v>
      </c>
      <c r="F119" s="174"/>
      <c r="G119" s="87"/>
      <c r="H119" s="24"/>
      <c r="I119" s="23"/>
    </row>
    <row r="120" spans="1:9" ht="15">
      <c r="A120" s="268" t="s">
        <v>454</v>
      </c>
      <c r="B120" s="269"/>
      <c r="C120" s="270"/>
      <c r="D120" s="28"/>
      <c r="E120" s="25">
        <f>+E66+E74+E80+E90+E99+E106+E113</f>
        <v>189089.77999999994</v>
      </c>
      <c r="F120" s="89"/>
      <c r="G120" s="67"/>
      <c r="H120" s="67"/>
      <c r="I120" s="23"/>
    </row>
    <row r="121" spans="1:12" s="29" customFormat="1" ht="15" customHeight="1">
      <c r="A121" s="303"/>
      <c r="B121" s="303"/>
      <c r="C121" s="303"/>
      <c r="D121" s="303"/>
      <c r="E121" s="9"/>
      <c r="F121" s="67"/>
      <c r="G121" s="67"/>
      <c r="H121" s="67"/>
      <c r="I121" s="2"/>
      <c r="J121" s="196"/>
      <c r="K121" s="163"/>
      <c r="L121" s="169"/>
    </row>
    <row r="122" spans="1:12" s="123" customFormat="1" ht="15" customHeight="1">
      <c r="A122" s="294" t="s">
        <v>378</v>
      </c>
      <c r="B122" s="294"/>
      <c r="C122" s="294"/>
      <c r="D122" s="294"/>
      <c r="E122" s="9"/>
      <c r="F122" s="67"/>
      <c r="G122" s="67"/>
      <c r="H122" s="9"/>
      <c r="I122" s="2"/>
      <c r="J122" s="196"/>
      <c r="K122" s="164"/>
      <c r="L122" s="170"/>
    </row>
    <row r="123" spans="1:12" s="123" customFormat="1" ht="15" customHeight="1">
      <c r="A123" s="27"/>
      <c r="B123" s="27"/>
      <c r="C123" s="27"/>
      <c r="D123" s="27"/>
      <c r="E123" s="9"/>
      <c r="F123" s="67"/>
      <c r="G123" s="67"/>
      <c r="H123" s="9"/>
      <c r="I123" s="2"/>
      <c r="J123" s="196"/>
      <c r="K123" s="164"/>
      <c r="L123" s="170"/>
    </row>
    <row r="124" spans="1:12" s="123" customFormat="1" ht="15">
      <c r="A124" s="294" t="s">
        <v>379</v>
      </c>
      <c r="B124" s="294"/>
      <c r="C124" s="294"/>
      <c r="D124" s="294"/>
      <c r="E124" s="9"/>
      <c r="F124" s="194"/>
      <c r="G124" s="88"/>
      <c r="H124" s="32"/>
      <c r="I124" s="1"/>
      <c r="J124" s="196"/>
      <c r="K124" s="164"/>
      <c r="L124" s="170"/>
    </row>
    <row r="125" spans="1:12" s="29" customFormat="1" ht="38.25">
      <c r="A125" s="68" t="s">
        <v>9</v>
      </c>
      <c r="B125" s="68" t="s">
        <v>58</v>
      </c>
      <c r="C125" s="68" t="s">
        <v>380</v>
      </c>
      <c r="D125" s="68" t="s">
        <v>381</v>
      </c>
      <c r="E125" s="68" t="s">
        <v>382</v>
      </c>
      <c r="F125" s="68" t="s">
        <v>15</v>
      </c>
      <c r="G125" s="81" t="s">
        <v>59</v>
      </c>
      <c r="H125" s="81" t="s">
        <v>60</v>
      </c>
      <c r="I125" s="68" t="s">
        <v>34</v>
      </c>
      <c r="J125" s="68"/>
      <c r="K125" s="68"/>
      <c r="L125" s="68"/>
    </row>
    <row r="126" spans="1:12" s="29" customFormat="1" ht="12.75">
      <c r="A126" s="278">
        <v>1</v>
      </c>
      <c r="B126" s="278" t="s">
        <v>383</v>
      </c>
      <c r="C126" s="278">
        <v>3664</v>
      </c>
      <c r="D126" s="278" t="s">
        <v>385</v>
      </c>
      <c r="E126" s="278">
        <v>324.6</v>
      </c>
      <c r="F126" s="274">
        <v>187169.21</v>
      </c>
      <c r="G126" s="278" t="s">
        <v>376</v>
      </c>
      <c r="H126" s="278" t="s">
        <v>68</v>
      </c>
      <c r="I126" s="282" t="s">
        <v>384</v>
      </c>
      <c r="J126" s="284"/>
      <c r="K126" s="278"/>
      <c r="L126" s="278"/>
    </row>
    <row r="127" spans="1:12" s="29" customFormat="1" ht="12.75">
      <c r="A127" s="283"/>
      <c r="B127" s="283"/>
      <c r="C127" s="283"/>
      <c r="D127" s="283"/>
      <c r="E127" s="283"/>
      <c r="F127" s="275"/>
      <c r="G127" s="283"/>
      <c r="H127" s="283"/>
      <c r="I127" s="283"/>
      <c r="J127" s="285"/>
      <c r="K127" s="283"/>
      <c r="L127" s="283"/>
    </row>
    <row r="128" spans="1:12" s="195" customFormat="1" ht="12.75">
      <c r="A128" s="279"/>
      <c r="B128" s="279"/>
      <c r="C128" s="279"/>
      <c r="D128" s="279"/>
      <c r="E128" s="279"/>
      <c r="F128" s="266"/>
      <c r="G128" s="279"/>
      <c r="H128" s="279"/>
      <c r="I128" s="279"/>
      <c r="J128" s="286"/>
      <c r="K128" s="279"/>
      <c r="L128" s="279"/>
    </row>
    <row r="129" spans="1:12" ht="15" customHeight="1">
      <c r="A129" s="271" t="s">
        <v>4</v>
      </c>
      <c r="B129" s="272"/>
      <c r="C129" s="272"/>
      <c r="D129" s="272"/>
      <c r="E129" s="273"/>
      <c r="F129" s="12">
        <f>SUM(F126:F126)</f>
        <v>187169.21</v>
      </c>
      <c r="G129" s="86"/>
      <c r="H129" s="7"/>
      <c r="I129" s="21"/>
      <c r="J129" s="199"/>
      <c r="K129" s="180"/>
      <c r="L129" s="181"/>
    </row>
    <row r="130" spans="1:8" ht="46.5" customHeight="1">
      <c r="A130" s="106"/>
      <c r="B130" s="107"/>
      <c r="C130" s="106"/>
      <c r="D130" s="106"/>
      <c r="E130" s="108"/>
      <c r="F130" s="175"/>
      <c r="G130" s="1"/>
      <c r="H130" s="32"/>
    </row>
    <row r="131" spans="1:8" ht="46.5" customHeight="1">
      <c r="A131" s="8"/>
      <c r="B131" s="8"/>
      <c r="C131" s="8"/>
      <c r="D131" s="8"/>
      <c r="E131" s="104"/>
      <c r="F131" s="27"/>
      <c r="G131" s="27"/>
      <c r="H131" s="32"/>
    </row>
    <row r="132" spans="2:8" ht="46.5" customHeight="1">
      <c r="B132" s="22"/>
      <c r="C132" s="22"/>
      <c r="D132" s="22"/>
      <c r="E132" s="14" t="s">
        <v>16</v>
      </c>
      <c r="F132" s="174"/>
      <c r="G132" s="87"/>
      <c r="H132" s="32"/>
    </row>
    <row r="133" spans="1:8" ht="46.5" customHeight="1">
      <c r="A133" s="268" t="s">
        <v>455</v>
      </c>
      <c r="B133" s="269"/>
      <c r="C133" s="270"/>
      <c r="D133" s="28"/>
      <c r="E133" s="25">
        <f>+E120+F129</f>
        <v>376258.98999999993</v>
      </c>
      <c r="F133" s="89"/>
      <c r="G133" s="67"/>
      <c r="H133" s="32"/>
    </row>
    <row r="134" spans="1:8" ht="46.5" customHeight="1">
      <c r="A134" s="303"/>
      <c r="B134" s="303"/>
      <c r="C134" s="303"/>
      <c r="D134" s="303"/>
      <c r="E134" s="9"/>
      <c r="F134" s="67"/>
      <c r="G134" s="67"/>
      <c r="H134" s="32"/>
    </row>
    <row r="135" spans="1:12" s="29" customFormat="1" ht="15">
      <c r="A135" s="53"/>
      <c r="B135" s="3" t="s">
        <v>364</v>
      </c>
      <c r="C135" s="53" t="s">
        <v>366</v>
      </c>
      <c r="D135" s="53"/>
      <c r="E135" s="19"/>
      <c r="F135" s="295" t="s">
        <v>29</v>
      </c>
      <c r="G135" s="295"/>
      <c r="H135" s="32"/>
      <c r="I135" s="1"/>
      <c r="J135" s="196"/>
      <c r="K135" s="163"/>
      <c r="L135" s="169"/>
    </row>
    <row r="136" spans="1:12" s="29" customFormat="1" ht="15">
      <c r="A136" s="53"/>
      <c r="B136" s="3" t="s">
        <v>365</v>
      </c>
      <c r="C136" s="160" t="s">
        <v>371</v>
      </c>
      <c r="D136" s="53"/>
      <c r="E136" s="19"/>
      <c r="F136" s="293" t="s">
        <v>30</v>
      </c>
      <c r="G136" s="293"/>
      <c r="H136" s="32"/>
      <c r="I136" s="1"/>
      <c r="J136" s="196"/>
      <c r="K136" s="163"/>
      <c r="L136" s="169"/>
    </row>
    <row r="137" spans="1:12" s="29" customFormat="1" ht="15">
      <c r="A137" s="1"/>
      <c r="B137" s="1"/>
      <c r="C137" s="1"/>
      <c r="D137" s="1"/>
      <c r="E137" s="1"/>
      <c r="F137" s="293" t="s">
        <v>369</v>
      </c>
      <c r="G137" s="293"/>
      <c r="H137" s="6"/>
      <c r="I137" s="1"/>
      <c r="J137" s="8"/>
      <c r="K137" s="163"/>
      <c r="L137" s="169"/>
    </row>
    <row r="138" spans="1:12" s="29" customFormat="1" ht="15">
      <c r="A138" s="15"/>
      <c r="B138" s="1"/>
      <c r="C138" s="1"/>
      <c r="D138" s="1"/>
      <c r="E138" s="1"/>
      <c r="F138" s="173"/>
      <c r="G138" s="85"/>
      <c r="H138" s="6"/>
      <c r="I138" s="1"/>
      <c r="J138" s="30"/>
      <c r="K138" s="163"/>
      <c r="L138" s="169"/>
    </row>
    <row r="139" spans="1:12" s="29" customFormat="1" ht="15">
      <c r="A139" s="27"/>
      <c r="B139" s="129"/>
      <c r="C139" s="1"/>
      <c r="D139" s="1"/>
      <c r="E139" s="1"/>
      <c r="F139" s="173"/>
      <c r="G139" s="85"/>
      <c r="H139" s="1"/>
      <c r="I139" s="1"/>
      <c r="J139" s="30"/>
      <c r="K139" s="163"/>
      <c r="L139" s="169"/>
    </row>
    <row r="140" spans="1:10" ht="15">
      <c r="A140" s="27"/>
      <c r="J140" s="17"/>
    </row>
    <row r="141" ht="15">
      <c r="A141" s="5"/>
    </row>
    <row r="142" ht="15">
      <c r="A142" s="5"/>
    </row>
    <row r="143" spans="1:2" ht="46.5" customHeight="1">
      <c r="A143" s="5"/>
      <c r="B143" s="128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 customHeight="1">
      <c r="A149" s="5"/>
    </row>
    <row r="153" ht="15" customHeight="1"/>
    <row r="154" ht="18" customHeight="1"/>
    <row r="155" ht="18" customHeight="1"/>
    <row r="156" ht="22.5" customHeight="1"/>
    <row r="157" ht="30.75" customHeight="1"/>
    <row r="158" ht="30.75" customHeight="1"/>
    <row r="159" ht="30.75" customHeight="1"/>
    <row r="160" ht="30.75" customHeight="1"/>
    <row r="162" ht="13.5" customHeight="1"/>
    <row r="167" spans="11:16" ht="15">
      <c r="K167" s="27"/>
      <c r="L167" s="93"/>
      <c r="M167" s="8"/>
      <c r="N167" s="9"/>
      <c r="O167" s="10"/>
      <c r="P167" s="10"/>
    </row>
    <row r="168" spans="11:16" ht="15" customHeight="1">
      <c r="K168" s="27"/>
      <c r="L168" s="93"/>
      <c r="M168" s="8"/>
      <c r="N168" s="9"/>
      <c r="O168" s="10"/>
      <c r="P168" s="10"/>
    </row>
    <row r="169" spans="11:16" ht="15" customHeight="1">
      <c r="K169" s="27"/>
      <c r="L169" s="93"/>
      <c r="M169" s="8"/>
      <c r="N169" s="9"/>
      <c r="O169" s="10"/>
      <c r="P169" s="10"/>
    </row>
    <row r="170" spans="11:16" ht="15" customHeight="1">
      <c r="K170" s="27"/>
      <c r="L170" s="93"/>
      <c r="M170" s="8"/>
      <c r="N170" s="9"/>
      <c r="O170" s="10"/>
      <c r="P170" s="10"/>
    </row>
    <row r="171" spans="11:16" ht="15" customHeight="1">
      <c r="K171" s="27"/>
      <c r="L171" s="93"/>
      <c r="M171" s="8"/>
      <c r="N171" s="9"/>
      <c r="O171" s="10"/>
      <c r="P171" s="10"/>
    </row>
    <row r="172" spans="11:16" ht="15" customHeight="1">
      <c r="K172" s="27"/>
      <c r="L172" s="93"/>
      <c r="M172" s="8"/>
      <c r="N172" s="9"/>
      <c r="O172" s="10"/>
      <c r="P172" s="10"/>
    </row>
    <row r="173" ht="15" customHeight="1"/>
    <row r="174" ht="15" customHeight="1"/>
  </sheetData>
  <sheetProtection/>
  <mergeCells count="53">
    <mergeCell ref="F126:F128"/>
    <mergeCell ref="H126:H128"/>
    <mergeCell ref="G31:G32"/>
    <mergeCell ref="F31:F32"/>
    <mergeCell ref="H31:H32"/>
    <mergeCell ref="E31:E32"/>
    <mergeCell ref="A129:E129"/>
    <mergeCell ref="A133:C133"/>
    <mergeCell ref="E126:E128"/>
    <mergeCell ref="A134:D134"/>
    <mergeCell ref="A31:A32"/>
    <mergeCell ref="B31:B32"/>
    <mergeCell ref="C31:C32"/>
    <mergeCell ref="D31:D32"/>
    <mergeCell ref="A120:C120"/>
    <mergeCell ref="A121:D121"/>
    <mergeCell ref="A1:I1"/>
    <mergeCell ref="C21:C22"/>
    <mergeCell ref="D21:D22"/>
    <mergeCell ref="E21:E22"/>
    <mergeCell ref="F21:F22"/>
    <mergeCell ref="G21:G22"/>
    <mergeCell ref="H21:H22"/>
    <mergeCell ref="A21:A22"/>
    <mergeCell ref="A3:H3"/>
    <mergeCell ref="I21:I22"/>
    <mergeCell ref="F137:G137"/>
    <mergeCell ref="A122:D122"/>
    <mergeCell ref="A124:D124"/>
    <mergeCell ref="F135:G135"/>
    <mergeCell ref="F136:G136"/>
    <mergeCell ref="A126:A128"/>
    <mergeCell ref="B126:B128"/>
    <mergeCell ref="C126:C128"/>
    <mergeCell ref="D126:D128"/>
    <mergeCell ref="G126:G128"/>
    <mergeCell ref="J21:J22"/>
    <mergeCell ref="K21:K22"/>
    <mergeCell ref="L21:L22"/>
    <mergeCell ref="K10:K11"/>
    <mergeCell ref="L10:L11"/>
    <mergeCell ref="K13:K15"/>
    <mergeCell ref="L13:L15"/>
    <mergeCell ref="K16:K19"/>
    <mergeCell ref="L16:L19"/>
    <mergeCell ref="J31:J32"/>
    <mergeCell ref="K31:K32"/>
    <mergeCell ref="L31:L32"/>
    <mergeCell ref="I126:I128"/>
    <mergeCell ref="J126:J128"/>
    <mergeCell ref="K126:K128"/>
    <mergeCell ref="L126:L128"/>
    <mergeCell ref="I31:I32"/>
  </mergeCells>
  <printOptions/>
  <pageMargins left="0.5905511811023623" right="0.7480314960629921" top="0.4330708661417323" bottom="0.3937007874015748" header="0" footer="0"/>
  <pageSetup fitToHeight="0" fitToWidth="1" horizontalDpi="600" verticalDpi="600" orientation="landscape" paperSize="9" scale="83" r:id="rId1"/>
  <headerFooter alignWithMargins="0">
    <oddFooter>&amp;CStran &amp;P od &amp;N</oddFooter>
  </headerFooter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7"/>
  <sheetViews>
    <sheetView tabSelected="1" view="pageBreakPreview" zoomScale="85" zoomScaleNormal="75" zoomScaleSheetLayoutView="85" zoomScalePageLayoutView="0" workbookViewId="0" topLeftCell="A249">
      <selection activeCell="B281" sqref="B281"/>
    </sheetView>
  </sheetViews>
  <sheetFormatPr defaultColWidth="9.00390625" defaultRowHeight="12.75"/>
  <cols>
    <col min="1" max="1" width="7.25390625" style="1" customWidth="1"/>
    <col min="2" max="2" width="16.375" style="1" customWidth="1"/>
    <col min="3" max="3" width="9.375" style="1" customWidth="1"/>
    <col min="4" max="4" width="13.375" style="1" customWidth="1"/>
    <col min="5" max="5" width="13.125" style="1" customWidth="1"/>
    <col min="6" max="6" width="25.00390625" style="73" customWidth="1"/>
    <col min="7" max="7" width="12.625" style="1" bestFit="1" customWidth="1"/>
    <col min="8" max="8" width="20.00390625" style="1" bestFit="1" customWidth="1"/>
    <col min="9" max="9" width="21.75390625" style="196" customWidth="1"/>
    <col min="10" max="10" width="22.125" style="1" customWidth="1"/>
    <col min="11" max="11" width="16.125" style="1" customWidth="1"/>
    <col min="12" max="12" width="15.25390625" style="1" customWidth="1"/>
    <col min="13" max="13" width="3.75390625" style="1" customWidth="1"/>
    <col min="14" max="14" width="8.125" style="55" customWidth="1"/>
    <col min="15" max="16384" width="9.125" style="1" customWidth="1"/>
  </cols>
  <sheetData>
    <row r="1" spans="1:14" ht="35.25" customHeight="1">
      <c r="A1" s="305" t="s">
        <v>374</v>
      </c>
      <c r="B1" s="305"/>
      <c r="C1" s="305"/>
      <c r="D1" s="305"/>
      <c r="E1" s="305"/>
      <c r="F1" s="305"/>
      <c r="G1" s="305"/>
      <c r="H1" s="305"/>
      <c r="I1" s="260"/>
      <c r="N1" s="1"/>
    </row>
    <row r="2" spans="1:14" ht="23.25" customHeight="1">
      <c r="A2" s="36"/>
      <c r="B2" s="36"/>
      <c r="C2" s="36"/>
      <c r="D2" s="36"/>
      <c r="E2" s="36"/>
      <c r="F2" s="71"/>
      <c r="G2" s="36"/>
      <c r="H2" s="36"/>
      <c r="N2" s="36"/>
    </row>
    <row r="3" spans="1:14" ht="21.75" customHeight="1">
      <c r="A3" s="315" t="s">
        <v>301</v>
      </c>
      <c r="B3" s="315"/>
      <c r="C3" s="315"/>
      <c r="D3" s="315"/>
      <c r="E3" s="315"/>
      <c r="F3" s="315"/>
      <c r="G3" s="315"/>
      <c r="H3" s="315"/>
      <c r="N3" s="1"/>
    </row>
    <row r="4" spans="1:14" ht="21.75" customHeight="1" thickBot="1">
      <c r="A4" s="93"/>
      <c r="B4" s="93"/>
      <c r="C4" s="93"/>
      <c r="D4" s="93"/>
      <c r="E4" s="93"/>
      <c r="F4" s="93"/>
      <c r="G4" s="93"/>
      <c r="H4" s="93"/>
      <c r="N4" s="93"/>
    </row>
    <row r="5" spans="1:14" ht="24.75" customHeight="1" thickBot="1">
      <c r="A5" s="316" t="s">
        <v>75</v>
      </c>
      <c r="B5" s="317"/>
      <c r="C5" s="317"/>
      <c r="D5" s="317"/>
      <c r="E5" s="317"/>
      <c r="F5" s="317"/>
      <c r="G5" s="317"/>
      <c r="H5" s="318"/>
      <c r="N5" s="98"/>
    </row>
    <row r="6" spans="1:14" s="3" customFormat="1" ht="18" customHeight="1">
      <c r="A6" s="94"/>
      <c r="B6" s="94"/>
      <c r="C6" s="95"/>
      <c r="D6" s="95"/>
      <c r="E6" s="95"/>
      <c r="F6" s="96"/>
      <c r="G6" s="95"/>
      <c r="H6" s="95"/>
      <c r="I6" s="201"/>
      <c r="N6" s="95"/>
    </row>
    <row r="7" spans="1:8" ht="12.75">
      <c r="A7" s="37" t="s">
        <v>23</v>
      </c>
      <c r="G7" s="6"/>
      <c r="H7" s="6"/>
    </row>
    <row r="8" spans="1:14" ht="38.25">
      <c r="A8" s="68" t="s">
        <v>9</v>
      </c>
      <c r="B8" s="68" t="s">
        <v>53</v>
      </c>
      <c r="C8" s="68" t="s">
        <v>54</v>
      </c>
      <c r="D8" s="68" t="s">
        <v>55</v>
      </c>
      <c r="E8" s="68" t="s">
        <v>56</v>
      </c>
      <c r="F8" s="74" t="s">
        <v>57</v>
      </c>
      <c r="G8" s="68" t="s">
        <v>20</v>
      </c>
      <c r="H8" s="68" t="s">
        <v>19</v>
      </c>
      <c r="I8" s="68"/>
      <c r="J8" s="68"/>
      <c r="K8" s="68"/>
      <c r="N8" s="68"/>
    </row>
    <row r="9" spans="1:14" s="195" customFormat="1" ht="25.5">
      <c r="A9" s="203">
        <v>1</v>
      </c>
      <c r="B9" s="219" t="s">
        <v>31</v>
      </c>
      <c r="C9" s="203">
        <v>526</v>
      </c>
      <c r="D9" s="203" t="s">
        <v>3</v>
      </c>
      <c r="E9" s="177">
        <v>0</v>
      </c>
      <c r="F9" s="225" t="s">
        <v>61</v>
      </c>
      <c r="G9" s="216" t="s">
        <v>41</v>
      </c>
      <c r="H9" s="216" t="s">
        <v>32</v>
      </c>
      <c r="I9" s="220"/>
      <c r="J9" s="204"/>
      <c r="K9" s="204"/>
      <c r="N9" s="234"/>
    </row>
    <row r="10" spans="1:14" s="195" customFormat="1" ht="24" customHeight="1">
      <c r="A10" s="203">
        <v>2</v>
      </c>
      <c r="B10" s="219" t="s">
        <v>76</v>
      </c>
      <c r="C10" s="203">
        <v>9</v>
      </c>
      <c r="D10" s="203" t="s">
        <v>7</v>
      </c>
      <c r="E10" s="177">
        <v>17.33</v>
      </c>
      <c r="F10" s="225" t="s">
        <v>63</v>
      </c>
      <c r="G10" s="216" t="s">
        <v>115</v>
      </c>
      <c r="H10" s="216" t="s">
        <v>13</v>
      </c>
      <c r="I10" s="220"/>
      <c r="J10" s="204"/>
      <c r="K10" s="204"/>
      <c r="N10" s="234"/>
    </row>
    <row r="11" spans="1:14" s="195" customFormat="1" ht="38.25">
      <c r="A11" s="203">
        <v>3</v>
      </c>
      <c r="B11" s="219" t="s">
        <v>77</v>
      </c>
      <c r="C11" s="203">
        <v>20</v>
      </c>
      <c r="D11" s="203" t="s">
        <v>7</v>
      </c>
      <c r="E11" s="177">
        <v>400</v>
      </c>
      <c r="F11" s="225" t="s">
        <v>63</v>
      </c>
      <c r="G11" s="216" t="s">
        <v>41</v>
      </c>
      <c r="H11" s="216" t="s">
        <v>12</v>
      </c>
      <c r="I11" s="220"/>
      <c r="J11" s="204"/>
      <c r="K11" s="204"/>
      <c r="N11" s="234"/>
    </row>
    <row r="12" spans="1:14" s="195" customFormat="1" ht="38.25">
      <c r="A12" s="203">
        <v>4</v>
      </c>
      <c r="B12" s="219" t="s">
        <v>80</v>
      </c>
      <c r="C12" s="203">
        <v>1</v>
      </c>
      <c r="D12" s="203" t="s">
        <v>7</v>
      </c>
      <c r="E12" s="177">
        <f>C12*11.59</f>
        <v>11.59</v>
      </c>
      <c r="F12" s="225" t="s">
        <v>63</v>
      </c>
      <c r="G12" s="216" t="s">
        <v>41</v>
      </c>
      <c r="H12" s="216" t="s">
        <v>13</v>
      </c>
      <c r="I12" s="220"/>
      <c r="J12" s="204"/>
      <c r="K12" s="204"/>
      <c r="N12" s="234"/>
    </row>
    <row r="13" spans="1:14" s="195" customFormat="1" ht="38.25">
      <c r="A13" s="203">
        <v>5</v>
      </c>
      <c r="B13" s="219" t="s">
        <v>42</v>
      </c>
      <c r="C13" s="203">
        <v>37</v>
      </c>
      <c r="D13" s="203" t="s">
        <v>0</v>
      </c>
      <c r="E13" s="177">
        <v>1284.64</v>
      </c>
      <c r="F13" s="225" t="s">
        <v>62</v>
      </c>
      <c r="G13" s="216" t="s">
        <v>41</v>
      </c>
      <c r="H13" s="216" t="s">
        <v>13</v>
      </c>
      <c r="I13" s="220"/>
      <c r="J13" s="204"/>
      <c r="K13" s="204"/>
      <c r="N13" s="234"/>
    </row>
    <row r="14" spans="1:14" s="195" customFormat="1" ht="38.25">
      <c r="A14" s="203">
        <v>6</v>
      </c>
      <c r="B14" s="219" t="s">
        <v>43</v>
      </c>
      <c r="C14" s="203">
        <v>90</v>
      </c>
      <c r="D14" s="203" t="s">
        <v>0</v>
      </c>
      <c r="E14" s="177">
        <v>3090.08</v>
      </c>
      <c r="F14" s="225" t="s">
        <v>62</v>
      </c>
      <c r="G14" s="216" t="s">
        <v>41</v>
      </c>
      <c r="H14" s="216" t="s">
        <v>13</v>
      </c>
      <c r="I14" s="220"/>
      <c r="J14" s="204"/>
      <c r="K14" s="204"/>
      <c r="N14" s="234"/>
    </row>
    <row r="15" spans="1:14" s="195" customFormat="1" ht="89.25">
      <c r="A15" s="203">
        <v>7</v>
      </c>
      <c r="B15" s="219" t="s">
        <v>44</v>
      </c>
      <c r="C15" s="203" t="s">
        <v>45</v>
      </c>
      <c r="D15" s="203" t="s">
        <v>7</v>
      </c>
      <c r="E15" s="177">
        <v>3506.72</v>
      </c>
      <c r="F15" s="225" t="s">
        <v>62</v>
      </c>
      <c r="G15" s="216" t="s">
        <v>41</v>
      </c>
      <c r="H15" s="216" t="s">
        <v>13</v>
      </c>
      <c r="I15" s="220"/>
      <c r="J15" s="204"/>
      <c r="K15" s="204"/>
      <c r="N15" s="234"/>
    </row>
    <row r="16" spans="1:14" s="195" customFormat="1" ht="38.25">
      <c r="A16" s="203">
        <v>8</v>
      </c>
      <c r="B16" s="219" t="s">
        <v>38</v>
      </c>
      <c r="C16" s="203">
        <v>4</v>
      </c>
      <c r="D16" s="203" t="s">
        <v>35</v>
      </c>
      <c r="E16" s="177">
        <v>138.88</v>
      </c>
      <c r="F16" s="225" t="s">
        <v>62</v>
      </c>
      <c r="G16" s="216" t="s">
        <v>41</v>
      </c>
      <c r="H16" s="216" t="s">
        <v>13</v>
      </c>
      <c r="I16" s="220"/>
      <c r="J16" s="204"/>
      <c r="K16" s="204"/>
      <c r="N16" s="234"/>
    </row>
    <row r="17" spans="1:14" s="195" customFormat="1" ht="38.25">
      <c r="A17" s="203">
        <v>9</v>
      </c>
      <c r="B17" s="219" t="s">
        <v>39</v>
      </c>
      <c r="C17" s="203">
        <v>10</v>
      </c>
      <c r="D17" s="203" t="s">
        <v>35</v>
      </c>
      <c r="E17" s="177">
        <v>347.2</v>
      </c>
      <c r="F17" s="225" t="s">
        <v>62</v>
      </c>
      <c r="G17" s="216" t="s">
        <v>41</v>
      </c>
      <c r="H17" s="216" t="s">
        <v>13</v>
      </c>
      <c r="I17" s="220"/>
      <c r="J17" s="204"/>
      <c r="K17" s="204"/>
      <c r="N17" s="234"/>
    </row>
    <row r="18" spans="1:14" s="195" customFormat="1" ht="38.25">
      <c r="A18" s="203">
        <v>10</v>
      </c>
      <c r="B18" s="219" t="s">
        <v>40</v>
      </c>
      <c r="C18" s="203">
        <v>7</v>
      </c>
      <c r="D18" s="203" t="s">
        <v>5</v>
      </c>
      <c r="E18" s="235">
        <v>243.04</v>
      </c>
      <c r="F18" s="225" t="s">
        <v>62</v>
      </c>
      <c r="G18" s="216" t="s">
        <v>41</v>
      </c>
      <c r="H18" s="236" t="s">
        <v>13</v>
      </c>
      <c r="I18" s="220"/>
      <c r="J18" s="204"/>
      <c r="K18" s="204"/>
      <c r="N18" s="234"/>
    </row>
    <row r="19" spans="1:14" s="195" customFormat="1" ht="12.75">
      <c r="A19" s="203">
        <v>11</v>
      </c>
      <c r="B19" s="219" t="s">
        <v>99</v>
      </c>
      <c r="C19" s="203">
        <v>276</v>
      </c>
      <c r="D19" s="203" t="s">
        <v>7</v>
      </c>
      <c r="E19" s="177">
        <v>5531.04</v>
      </c>
      <c r="F19" s="225" t="s">
        <v>98</v>
      </c>
      <c r="G19" s="216" t="s">
        <v>41</v>
      </c>
      <c r="H19" s="216" t="s">
        <v>13</v>
      </c>
      <c r="I19" s="220"/>
      <c r="J19" s="204"/>
      <c r="K19" s="204"/>
      <c r="N19" s="234"/>
    </row>
    <row r="20" spans="1:14" s="195" customFormat="1" ht="12.75">
      <c r="A20" s="203">
        <v>12</v>
      </c>
      <c r="B20" s="219" t="s">
        <v>100</v>
      </c>
      <c r="C20" s="203">
        <v>53</v>
      </c>
      <c r="D20" s="203" t="s">
        <v>3</v>
      </c>
      <c r="E20" s="177">
        <v>1062.12</v>
      </c>
      <c r="F20" s="225" t="s">
        <v>98</v>
      </c>
      <c r="G20" s="216" t="s">
        <v>41</v>
      </c>
      <c r="H20" s="216" t="s">
        <v>13</v>
      </c>
      <c r="I20" s="220"/>
      <c r="J20" s="204"/>
      <c r="K20" s="204"/>
      <c r="N20" s="234"/>
    </row>
    <row r="21" spans="1:14" s="195" customFormat="1" ht="12.75">
      <c r="A21" s="203">
        <v>13</v>
      </c>
      <c r="B21" s="219" t="s">
        <v>101</v>
      </c>
      <c r="C21" s="203">
        <v>149</v>
      </c>
      <c r="D21" s="203" t="s">
        <v>7</v>
      </c>
      <c r="E21" s="177">
        <v>2985.96</v>
      </c>
      <c r="F21" s="225" t="s">
        <v>98</v>
      </c>
      <c r="G21" s="216" t="s">
        <v>41</v>
      </c>
      <c r="H21" s="216" t="s">
        <v>13</v>
      </c>
      <c r="I21" s="220"/>
      <c r="J21" s="204"/>
      <c r="K21" s="204"/>
      <c r="N21" s="234"/>
    </row>
    <row r="22" spans="1:14" s="195" customFormat="1" ht="12.75">
      <c r="A22" s="203">
        <v>14</v>
      </c>
      <c r="B22" s="219" t="s">
        <v>162</v>
      </c>
      <c r="C22" s="203">
        <v>449</v>
      </c>
      <c r="D22" s="203" t="s">
        <v>7</v>
      </c>
      <c r="E22" s="177">
        <v>6735</v>
      </c>
      <c r="F22" s="225" t="s">
        <v>98</v>
      </c>
      <c r="G22" s="216" t="s">
        <v>41</v>
      </c>
      <c r="H22" s="216" t="s">
        <v>13</v>
      </c>
      <c r="I22" s="220"/>
      <c r="J22" s="204"/>
      <c r="K22" s="204"/>
      <c r="N22" s="234"/>
    </row>
    <row r="23" spans="1:14" s="195" customFormat="1" ht="12.75">
      <c r="A23" s="203">
        <v>15</v>
      </c>
      <c r="B23" s="219" t="s">
        <v>445</v>
      </c>
      <c r="C23" s="203">
        <v>723</v>
      </c>
      <c r="D23" s="203" t="s">
        <v>7</v>
      </c>
      <c r="E23" s="177">
        <v>10845</v>
      </c>
      <c r="F23" s="225" t="s">
        <v>98</v>
      </c>
      <c r="G23" s="216" t="s">
        <v>41</v>
      </c>
      <c r="H23" s="216" t="s">
        <v>13</v>
      </c>
      <c r="I23" s="220"/>
      <c r="J23" s="230"/>
      <c r="K23" s="204"/>
      <c r="N23" s="234"/>
    </row>
    <row r="24" spans="1:14" s="195" customFormat="1" ht="25.5">
      <c r="A24" s="203">
        <v>16</v>
      </c>
      <c r="B24" s="219" t="s">
        <v>153</v>
      </c>
      <c r="C24" s="203">
        <v>77</v>
      </c>
      <c r="D24" s="203" t="s">
        <v>5</v>
      </c>
      <c r="E24" s="177">
        <f>77*16</f>
        <v>1232</v>
      </c>
      <c r="F24" s="225" t="s">
        <v>132</v>
      </c>
      <c r="G24" s="216" t="s">
        <v>41</v>
      </c>
      <c r="H24" s="216" t="s">
        <v>52</v>
      </c>
      <c r="I24" s="220"/>
      <c r="J24" s="204"/>
      <c r="K24" s="204"/>
      <c r="N24" s="234"/>
    </row>
    <row r="25" spans="1:14" s="195" customFormat="1" ht="25.5">
      <c r="A25" s="203">
        <v>17</v>
      </c>
      <c r="B25" s="219" t="s">
        <v>154</v>
      </c>
      <c r="C25" s="203">
        <v>15</v>
      </c>
      <c r="D25" s="203" t="s">
        <v>5</v>
      </c>
      <c r="E25" s="177">
        <f>15*16</f>
        <v>240</v>
      </c>
      <c r="F25" s="225" t="s">
        <v>132</v>
      </c>
      <c r="G25" s="216" t="s">
        <v>41</v>
      </c>
      <c r="H25" s="216" t="s">
        <v>52</v>
      </c>
      <c r="I25" s="220"/>
      <c r="J25" s="204"/>
      <c r="K25" s="204"/>
      <c r="N25" s="234"/>
    </row>
    <row r="26" spans="1:14" s="195" customFormat="1" ht="27" customHeight="1">
      <c r="A26" s="203">
        <v>18</v>
      </c>
      <c r="B26" s="219" t="s">
        <v>155</v>
      </c>
      <c r="C26" s="203">
        <v>46</v>
      </c>
      <c r="D26" s="203" t="s">
        <v>5</v>
      </c>
      <c r="E26" s="177">
        <f>46*16</f>
        <v>736</v>
      </c>
      <c r="F26" s="225" t="s">
        <v>132</v>
      </c>
      <c r="G26" s="216" t="s">
        <v>41</v>
      </c>
      <c r="H26" s="216" t="s">
        <v>52</v>
      </c>
      <c r="I26" s="220"/>
      <c r="J26" s="204"/>
      <c r="K26" s="204"/>
      <c r="N26" s="234"/>
    </row>
    <row r="27" spans="1:14" s="195" customFormat="1" ht="27" customHeight="1">
      <c r="A27" s="203">
        <v>19</v>
      </c>
      <c r="B27" s="219" t="s">
        <v>305</v>
      </c>
      <c r="C27" s="203">
        <v>12</v>
      </c>
      <c r="D27" s="203" t="s">
        <v>5</v>
      </c>
      <c r="E27" s="177">
        <v>360</v>
      </c>
      <c r="F27" s="225" t="s">
        <v>132</v>
      </c>
      <c r="G27" s="216" t="s">
        <v>41</v>
      </c>
      <c r="H27" s="216" t="s">
        <v>13</v>
      </c>
      <c r="I27" s="220"/>
      <c r="J27" s="204"/>
      <c r="K27" s="204"/>
      <c r="N27" s="234"/>
    </row>
    <row r="28" spans="1:14" s="195" customFormat="1" ht="25.5" customHeight="1">
      <c r="A28" s="203">
        <v>20</v>
      </c>
      <c r="B28" s="215" t="s">
        <v>317</v>
      </c>
      <c r="C28" s="237">
        <v>66</v>
      </c>
      <c r="D28" s="215" t="s">
        <v>7</v>
      </c>
      <c r="E28" s="297">
        <f>264*16</f>
        <v>4224</v>
      </c>
      <c r="F28" s="287" t="s">
        <v>321</v>
      </c>
      <c r="G28" s="216" t="s">
        <v>41</v>
      </c>
      <c r="H28" s="216" t="s">
        <v>52</v>
      </c>
      <c r="I28" s="220"/>
      <c r="J28" s="204"/>
      <c r="K28" s="238"/>
      <c r="N28" s="239"/>
    </row>
    <row r="29" spans="1:14" s="195" customFormat="1" ht="12.75">
      <c r="A29" s="203">
        <v>21</v>
      </c>
      <c r="B29" s="240" t="s">
        <v>318</v>
      </c>
      <c r="C29" s="237">
        <v>55</v>
      </c>
      <c r="D29" s="215" t="s">
        <v>7</v>
      </c>
      <c r="E29" s="313"/>
      <c r="F29" s="289"/>
      <c r="G29" s="216" t="s">
        <v>41</v>
      </c>
      <c r="H29" s="216" t="s">
        <v>52</v>
      </c>
      <c r="I29" s="220"/>
      <c r="J29" s="204"/>
      <c r="K29" s="238"/>
      <c r="N29" s="239"/>
    </row>
    <row r="30" spans="1:14" s="195" customFormat="1" ht="12.75">
      <c r="A30" s="203">
        <v>22</v>
      </c>
      <c r="B30" s="240" t="s">
        <v>319</v>
      </c>
      <c r="C30" s="237">
        <v>31</v>
      </c>
      <c r="D30" s="215" t="s">
        <v>7</v>
      </c>
      <c r="E30" s="313"/>
      <c r="F30" s="289"/>
      <c r="G30" s="216" t="s">
        <v>41</v>
      </c>
      <c r="H30" s="216" t="s">
        <v>52</v>
      </c>
      <c r="I30" s="220"/>
      <c r="J30" s="204"/>
      <c r="K30" s="238"/>
      <c r="N30" s="239"/>
    </row>
    <row r="31" spans="1:14" s="195" customFormat="1" ht="12.75">
      <c r="A31" s="203">
        <v>23</v>
      </c>
      <c r="B31" s="240" t="s">
        <v>320</v>
      </c>
      <c r="C31" s="237">
        <v>112</v>
      </c>
      <c r="D31" s="215" t="s">
        <v>7</v>
      </c>
      <c r="E31" s="298"/>
      <c r="F31" s="288"/>
      <c r="G31" s="216" t="s">
        <v>41</v>
      </c>
      <c r="H31" s="216" t="s">
        <v>52</v>
      </c>
      <c r="I31" s="220"/>
      <c r="J31" s="204"/>
      <c r="K31" s="238"/>
      <c r="N31" s="239"/>
    </row>
    <row r="32" spans="1:14" s="195" customFormat="1" ht="27" customHeight="1">
      <c r="A32" s="203">
        <v>24</v>
      </c>
      <c r="B32" s="219" t="s">
        <v>303</v>
      </c>
      <c r="C32" s="203">
        <v>1141</v>
      </c>
      <c r="D32" s="203" t="s">
        <v>5</v>
      </c>
      <c r="E32" s="177">
        <v>34230</v>
      </c>
      <c r="F32" s="225" t="s">
        <v>304</v>
      </c>
      <c r="G32" s="216" t="s">
        <v>41</v>
      </c>
      <c r="H32" s="216" t="s">
        <v>2</v>
      </c>
      <c r="I32" s="220"/>
      <c r="J32" s="230"/>
      <c r="K32" s="204"/>
      <c r="N32" s="234"/>
    </row>
    <row r="33" spans="1:14" s="195" customFormat="1" ht="27" customHeight="1">
      <c r="A33" s="203">
        <v>25</v>
      </c>
      <c r="B33" s="227" t="s">
        <v>186</v>
      </c>
      <c r="C33" s="215">
        <v>68</v>
      </c>
      <c r="D33" s="215" t="s">
        <v>202</v>
      </c>
      <c r="E33" s="177">
        <v>0</v>
      </c>
      <c r="F33" s="225" t="s">
        <v>208</v>
      </c>
      <c r="G33" s="216" t="s">
        <v>209</v>
      </c>
      <c r="H33" s="216" t="s">
        <v>52</v>
      </c>
      <c r="I33" s="220"/>
      <c r="J33" s="230"/>
      <c r="K33" s="204"/>
      <c r="N33" s="234"/>
    </row>
    <row r="34" spans="1:14" s="195" customFormat="1" ht="27" customHeight="1">
      <c r="A34" s="203">
        <v>26</v>
      </c>
      <c r="B34" s="227" t="s">
        <v>187</v>
      </c>
      <c r="C34" s="215">
        <v>156</v>
      </c>
      <c r="D34" s="215" t="s">
        <v>203</v>
      </c>
      <c r="E34" s="177">
        <v>0</v>
      </c>
      <c r="F34" s="225" t="s">
        <v>208</v>
      </c>
      <c r="G34" s="216" t="s">
        <v>209</v>
      </c>
      <c r="H34" s="216" t="s">
        <v>52</v>
      </c>
      <c r="I34" s="220"/>
      <c r="J34" s="230"/>
      <c r="K34" s="204"/>
      <c r="N34" s="234"/>
    </row>
    <row r="35" spans="1:14" s="195" customFormat="1" ht="27" customHeight="1">
      <c r="A35" s="203">
        <v>27</v>
      </c>
      <c r="B35" s="227" t="s">
        <v>188</v>
      </c>
      <c r="C35" s="215">
        <v>16</v>
      </c>
      <c r="D35" s="215" t="s">
        <v>204</v>
      </c>
      <c r="E35" s="177">
        <v>0</v>
      </c>
      <c r="F35" s="225" t="s">
        <v>208</v>
      </c>
      <c r="G35" s="216" t="s">
        <v>209</v>
      </c>
      <c r="H35" s="216" t="s">
        <v>52</v>
      </c>
      <c r="I35" s="220"/>
      <c r="J35" s="230"/>
      <c r="K35" s="204"/>
      <c r="N35" s="234"/>
    </row>
    <row r="36" spans="1:14" s="195" customFormat="1" ht="27" customHeight="1">
      <c r="A36" s="203">
        <v>28</v>
      </c>
      <c r="B36" s="227" t="s">
        <v>189</v>
      </c>
      <c r="C36" s="215">
        <v>1</v>
      </c>
      <c r="D36" s="215" t="s">
        <v>204</v>
      </c>
      <c r="E36" s="177">
        <v>0</v>
      </c>
      <c r="F36" s="225" t="s">
        <v>208</v>
      </c>
      <c r="G36" s="216" t="s">
        <v>209</v>
      </c>
      <c r="H36" s="216" t="s">
        <v>52</v>
      </c>
      <c r="I36" s="220"/>
      <c r="J36" s="230"/>
      <c r="K36" s="204"/>
      <c r="N36" s="234"/>
    </row>
    <row r="37" spans="1:14" s="195" customFormat="1" ht="27" customHeight="1">
      <c r="A37" s="203">
        <v>29</v>
      </c>
      <c r="B37" s="227" t="s">
        <v>190</v>
      </c>
      <c r="C37" s="215">
        <v>2</v>
      </c>
      <c r="D37" s="215" t="s">
        <v>205</v>
      </c>
      <c r="E37" s="177">
        <v>0</v>
      </c>
      <c r="F37" s="225" t="s">
        <v>208</v>
      </c>
      <c r="G37" s="216" t="s">
        <v>209</v>
      </c>
      <c r="H37" s="216" t="s">
        <v>52</v>
      </c>
      <c r="I37" s="220"/>
      <c r="J37" s="230"/>
      <c r="K37" s="204"/>
      <c r="N37" s="234"/>
    </row>
    <row r="38" spans="1:14" s="195" customFormat="1" ht="27" customHeight="1">
      <c r="A38" s="203">
        <v>30</v>
      </c>
      <c r="B38" s="227" t="s">
        <v>191</v>
      </c>
      <c r="C38" s="215">
        <v>3</v>
      </c>
      <c r="D38" s="215" t="s">
        <v>204</v>
      </c>
      <c r="E38" s="177">
        <v>0</v>
      </c>
      <c r="F38" s="225" t="s">
        <v>208</v>
      </c>
      <c r="G38" s="216" t="s">
        <v>209</v>
      </c>
      <c r="H38" s="216" t="s">
        <v>52</v>
      </c>
      <c r="I38" s="220"/>
      <c r="J38" s="230"/>
      <c r="K38" s="204"/>
      <c r="N38" s="234"/>
    </row>
    <row r="39" spans="1:14" s="195" customFormat="1" ht="27" customHeight="1">
      <c r="A39" s="203">
        <v>31</v>
      </c>
      <c r="B39" s="227" t="s">
        <v>192</v>
      </c>
      <c r="C39" s="215">
        <v>1</v>
      </c>
      <c r="D39" s="215" t="s">
        <v>204</v>
      </c>
      <c r="E39" s="177">
        <v>0</v>
      </c>
      <c r="F39" s="225" t="s">
        <v>208</v>
      </c>
      <c r="G39" s="216" t="s">
        <v>209</v>
      </c>
      <c r="H39" s="216" t="s">
        <v>52</v>
      </c>
      <c r="I39" s="220"/>
      <c r="J39" s="230"/>
      <c r="K39" s="204"/>
      <c r="N39" s="234"/>
    </row>
    <row r="40" spans="1:14" s="195" customFormat="1" ht="27" customHeight="1">
      <c r="A40" s="203">
        <v>32</v>
      </c>
      <c r="B40" s="227" t="s">
        <v>193</v>
      </c>
      <c r="C40" s="215">
        <v>30</v>
      </c>
      <c r="D40" s="215" t="s">
        <v>204</v>
      </c>
      <c r="E40" s="177">
        <v>0</v>
      </c>
      <c r="F40" s="225" t="s">
        <v>208</v>
      </c>
      <c r="G40" s="216" t="s">
        <v>209</v>
      </c>
      <c r="H40" s="216" t="s">
        <v>52</v>
      </c>
      <c r="I40" s="220"/>
      <c r="J40" s="230"/>
      <c r="K40" s="204"/>
      <c r="N40" s="234"/>
    </row>
    <row r="41" spans="1:14" s="195" customFormat="1" ht="27" customHeight="1">
      <c r="A41" s="203">
        <v>33</v>
      </c>
      <c r="B41" s="227" t="s">
        <v>194</v>
      </c>
      <c r="C41" s="215">
        <v>1</v>
      </c>
      <c r="D41" s="215" t="s">
        <v>204</v>
      </c>
      <c r="E41" s="177">
        <v>0</v>
      </c>
      <c r="F41" s="225" t="s">
        <v>208</v>
      </c>
      <c r="G41" s="216" t="s">
        <v>209</v>
      </c>
      <c r="H41" s="216" t="s">
        <v>52</v>
      </c>
      <c r="I41" s="220"/>
      <c r="J41" s="230"/>
      <c r="K41" s="204"/>
      <c r="N41" s="234"/>
    </row>
    <row r="42" spans="1:14" s="195" customFormat="1" ht="27" customHeight="1">
      <c r="A42" s="203">
        <v>34</v>
      </c>
      <c r="B42" s="227" t="s">
        <v>195</v>
      </c>
      <c r="C42" s="215">
        <v>16</v>
      </c>
      <c r="D42" s="215" t="s">
        <v>206</v>
      </c>
      <c r="E42" s="177">
        <v>0</v>
      </c>
      <c r="F42" s="225" t="s">
        <v>208</v>
      </c>
      <c r="G42" s="216" t="s">
        <v>209</v>
      </c>
      <c r="H42" s="216" t="s">
        <v>52</v>
      </c>
      <c r="I42" s="220"/>
      <c r="J42" s="230"/>
      <c r="K42" s="204"/>
      <c r="N42" s="234"/>
    </row>
    <row r="43" spans="1:14" s="195" customFormat="1" ht="27" customHeight="1">
      <c r="A43" s="203">
        <v>35</v>
      </c>
      <c r="B43" s="227" t="s">
        <v>196</v>
      </c>
      <c r="C43" s="215">
        <v>147</v>
      </c>
      <c r="D43" s="215" t="s">
        <v>206</v>
      </c>
      <c r="E43" s="177">
        <v>0</v>
      </c>
      <c r="F43" s="225" t="s">
        <v>208</v>
      </c>
      <c r="G43" s="216" t="s">
        <v>209</v>
      </c>
      <c r="H43" s="216" t="s">
        <v>52</v>
      </c>
      <c r="I43" s="220"/>
      <c r="J43" s="230"/>
      <c r="K43" s="204"/>
      <c r="N43" s="234"/>
    </row>
    <row r="44" spans="1:14" s="195" customFormat="1" ht="27" customHeight="1">
      <c r="A44" s="203">
        <v>36</v>
      </c>
      <c r="B44" s="227" t="s">
        <v>197</v>
      </c>
      <c r="C44" s="215">
        <v>1137</v>
      </c>
      <c r="D44" s="215" t="s">
        <v>204</v>
      </c>
      <c r="E44" s="177">
        <v>0</v>
      </c>
      <c r="F44" s="225" t="s">
        <v>208</v>
      </c>
      <c r="G44" s="216" t="s">
        <v>209</v>
      </c>
      <c r="H44" s="216" t="s">
        <v>52</v>
      </c>
      <c r="I44" s="220"/>
      <c r="J44" s="230"/>
      <c r="K44" s="204"/>
      <c r="N44" s="234"/>
    </row>
    <row r="45" spans="1:14" s="195" customFormat="1" ht="27" customHeight="1">
      <c r="A45" s="203">
        <v>37</v>
      </c>
      <c r="B45" s="227" t="s">
        <v>198</v>
      </c>
      <c r="C45" s="215">
        <v>1</v>
      </c>
      <c r="D45" s="215" t="s">
        <v>206</v>
      </c>
      <c r="E45" s="177">
        <v>0</v>
      </c>
      <c r="F45" s="225" t="s">
        <v>208</v>
      </c>
      <c r="G45" s="216" t="s">
        <v>209</v>
      </c>
      <c r="H45" s="216" t="s">
        <v>52</v>
      </c>
      <c r="I45" s="220"/>
      <c r="J45" s="230"/>
      <c r="K45" s="204"/>
      <c r="N45" s="234"/>
    </row>
    <row r="46" spans="1:14" s="195" customFormat="1" ht="27" customHeight="1">
      <c r="A46" s="203">
        <v>38</v>
      </c>
      <c r="B46" s="227" t="s">
        <v>199</v>
      </c>
      <c r="C46" s="215">
        <v>36</v>
      </c>
      <c r="D46" s="215" t="s">
        <v>204</v>
      </c>
      <c r="E46" s="177">
        <v>0</v>
      </c>
      <c r="F46" s="225" t="s">
        <v>208</v>
      </c>
      <c r="G46" s="216" t="s">
        <v>209</v>
      </c>
      <c r="H46" s="216" t="s">
        <v>52</v>
      </c>
      <c r="I46" s="220"/>
      <c r="J46" s="230"/>
      <c r="K46" s="204"/>
      <c r="N46" s="234"/>
    </row>
    <row r="47" spans="1:14" s="195" customFormat="1" ht="27" customHeight="1">
      <c r="A47" s="203">
        <v>39</v>
      </c>
      <c r="B47" s="227" t="s">
        <v>200</v>
      </c>
      <c r="C47" s="215">
        <v>10</v>
      </c>
      <c r="D47" s="215" t="s">
        <v>204</v>
      </c>
      <c r="E47" s="177">
        <v>0</v>
      </c>
      <c r="F47" s="225" t="s">
        <v>208</v>
      </c>
      <c r="G47" s="216" t="s">
        <v>209</v>
      </c>
      <c r="H47" s="216" t="s">
        <v>52</v>
      </c>
      <c r="I47" s="220"/>
      <c r="J47" s="230"/>
      <c r="K47" s="204"/>
      <c r="N47" s="234"/>
    </row>
    <row r="48" spans="1:14" s="195" customFormat="1" ht="27" customHeight="1">
      <c r="A48" s="203">
        <v>40</v>
      </c>
      <c r="B48" s="227" t="s">
        <v>201</v>
      </c>
      <c r="C48" s="215">
        <v>20</v>
      </c>
      <c r="D48" s="215" t="s">
        <v>204</v>
      </c>
      <c r="E48" s="177">
        <v>0</v>
      </c>
      <c r="F48" s="225" t="s">
        <v>208</v>
      </c>
      <c r="G48" s="216" t="s">
        <v>209</v>
      </c>
      <c r="H48" s="216" t="s">
        <v>52</v>
      </c>
      <c r="I48" s="220"/>
      <c r="J48" s="230"/>
      <c r="K48" s="204"/>
      <c r="N48" s="234"/>
    </row>
    <row r="49" spans="1:14" s="195" customFormat="1" ht="25.5">
      <c r="A49" s="203">
        <v>41</v>
      </c>
      <c r="B49" s="219" t="s">
        <v>307</v>
      </c>
      <c r="C49" s="287">
        <v>565</v>
      </c>
      <c r="D49" s="203" t="s">
        <v>7</v>
      </c>
      <c r="E49" s="177">
        <v>0</v>
      </c>
      <c r="F49" s="225" t="s">
        <v>208</v>
      </c>
      <c r="G49" s="216" t="s">
        <v>41</v>
      </c>
      <c r="H49" s="216" t="s">
        <v>13</v>
      </c>
      <c r="I49" s="220"/>
      <c r="J49" s="230"/>
      <c r="K49" s="204"/>
      <c r="N49" s="241"/>
    </row>
    <row r="50" spans="1:14" s="195" customFormat="1" ht="25.5">
      <c r="A50" s="203">
        <v>42</v>
      </c>
      <c r="B50" s="219" t="s">
        <v>308</v>
      </c>
      <c r="C50" s="289"/>
      <c r="D50" s="203" t="s">
        <v>7</v>
      </c>
      <c r="E50" s="177">
        <v>0</v>
      </c>
      <c r="F50" s="225" t="s">
        <v>208</v>
      </c>
      <c r="G50" s="216" t="s">
        <v>41</v>
      </c>
      <c r="H50" s="216" t="s">
        <v>13</v>
      </c>
      <c r="I50" s="220"/>
      <c r="J50" s="230"/>
      <c r="K50" s="204"/>
      <c r="M50" s="242"/>
      <c r="N50" s="234"/>
    </row>
    <row r="51" spans="1:14" s="195" customFormat="1" ht="25.5">
      <c r="A51" s="203">
        <v>43</v>
      </c>
      <c r="B51" s="219" t="s">
        <v>309</v>
      </c>
      <c r="C51" s="289"/>
      <c r="D51" s="203" t="s">
        <v>7</v>
      </c>
      <c r="E51" s="177">
        <v>0</v>
      </c>
      <c r="F51" s="225" t="s">
        <v>208</v>
      </c>
      <c r="G51" s="216" t="s">
        <v>41</v>
      </c>
      <c r="H51" s="216" t="s">
        <v>13</v>
      </c>
      <c r="I51" s="220"/>
      <c r="J51" s="230"/>
      <c r="K51" s="204"/>
      <c r="M51" s="242"/>
      <c r="N51" s="234"/>
    </row>
    <row r="52" spans="1:14" s="195" customFormat="1" ht="25.5">
      <c r="A52" s="203">
        <v>44</v>
      </c>
      <c r="B52" s="219" t="s">
        <v>310</v>
      </c>
      <c r="C52" s="288"/>
      <c r="D52" s="203" t="s">
        <v>7</v>
      </c>
      <c r="E52" s="177">
        <v>0</v>
      </c>
      <c r="F52" s="225" t="s">
        <v>208</v>
      </c>
      <c r="G52" s="216" t="s">
        <v>41</v>
      </c>
      <c r="H52" s="216" t="s">
        <v>52</v>
      </c>
      <c r="I52" s="220"/>
      <c r="J52" s="230"/>
      <c r="K52" s="204"/>
      <c r="M52" s="242"/>
      <c r="N52" s="234"/>
    </row>
    <row r="53" spans="1:14" s="195" customFormat="1" ht="76.5">
      <c r="A53" s="203">
        <v>45</v>
      </c>
      <c r="B53" s="227" t="s">
        <v>391</v>
      </c>
      <c r="C53" s="215" t="s">
        <v>392</v>
      </c>
      <c r="D53" s="215" t="s">
        <v>207</v>
      </c>
      <c r="E53" s="177">
        <f>13111.9</f>
        <v>13111.9</v>
      </c>
      <c r="F53" s="225" t="s">
        <v>210</v>
      </c>
      <c r="G53" s="216" t="s">
        <v>41</v>
      </c>
      <c r="H53" s="216" t="s">
        <v>52</v>
      </c>
      <c r="I53" s="220"/>
      <c r="J53" s="225"/>
      <c r="K53" s="204"/>
      <c r="N53" s="234"/>
    </row>
    <row r="54" spans="1:14" s="195" customFormat="1" ht="27" customHeight="1">
      <c r="A54" s="203">
        <v>46</v>
      </c>
      <c r="B54" s="227" t="s">
        <v>389</v>
      </c>
      <c r="C54" s="215">
        <v>8</v>
      </c>
      <c r="D54" s="215" t="s">
        <v>204</v>
      </c>
      <c r="E54" s="177">
        <f>8*12.73</f>
        <v>101.84</v>
      </c>
      <c r="F54" s="225" t="s">
        <v>210</v>
      </c>
      <c r="G54" s="216" t="s">
        <v>209</v>
      </c>
      <c r="H54" s="216" t="s">
        <v>52</v>
      </c>
      <c r="I54" s="220"/>
      <c r="J54" s="230"/>
      <c r="K54" s="204"/>
      <c r="N54" s="234"/>
    </row>
    <row r="55" spans="1:14" s="195" customFormat="1" ht="27" customHeight="1">
      <c r="A55" s="203">
        <v>47</v>
      </c>
      <c r="B55" s="227" t="s">
        <v>387</v>
      </c>
      <c r="C55" s="215">
        <v>28</v>
      </c>
      <c r="D55" s="215" t="s">
        <v>204</v>
      </c>
      <c r="E55" s="177">
        <f>28*12.73</f>
        <v>356.44</v>
      </c>
      <c r="F55" s="225" t="s">
        <v>210</v>
      </c>
      <c r="G55" s="216" t="s">
        <v>209</v>
      </c>
      <c r="H55" s="216" t="s">
        <v>52</v>
      </c>
      <c r="I55" s="220"/>
      <c r="J55" s="230"/>
      <c r="K55" s="204"/>
      <c r="N55" s="234"/>
    </row>
    <row r="56" spans="1:14" s="195" customFormat="1" ht="27" customHeight="1">
      <c r="A56" s="203">
        <v>48</v>
      </c>
      <c r="B56" s="227" t="s">
        <v>388</v>
      </c>
      <c r="C56" s="215">
        <v>17</v>
      </c>
      <c r="D56" s="215" t="s">
        <v>204</v>
      </c>
      <c r="E56" s="177">
        <f>17*12.73</f>
        <v>216.41</v>
      </c>
      <c r="F56" s="225" t="s">
        <v>210</v>
      </c>
      <c r="G56" s="216" t="s">
        <v>209</v>
      </c>
      <c r="H56" s="216" t="s">
        <v>52</v>
      </c>
      <c r="I56" s="220"/>
      <c r="J56" s="230"/>
      <c r="K56" s="204"/>
      <c r="N56" s="234"/>
    </row>
    <row r="57" spans="1:11" s="244" customFormat="1" ht="25.5">
      <c r="A57" s="203">
        <v>49</v>
      </c>
      <c r="B57" s="217" t="s">
        <v>420</v>
      </c>
      <c r="C57" s="217">
        <v>11</v>
      </c>
      <c r="D57" s="215" t="s">
        <v>204</v>
      </c>
      <c r="E57" s="243">
        <f>11*12.73</f>
        <v>140.03</v>
      </c>
      <c r="F57" s="215" t="s">
        <v>421</v>
      </c>
      <c r="G57" s="216" t="s">
        <v>41</v>
      </c>
      <c r="H57" s="243" t="s">
        <v>12</v>
      </c>
      <c r="I57" s="256"/>
      <c r="J57" s="230"/>
      <c r="K57" s="204"/>
    </row>
    <row r="58" spans="1:11" s="215" customFormat="1" ht="25.5">
      <c r="A58" s="203">
        <v>50</v>
      </c>
      <c r="B58" s="215" t="s">
        <v>423</v>
      </c>
      <c r="C58" s="215">
        <v>11</v>
      </c>
      <c r="D58" s="215" t="s">
        <v>204</v>
      </c>
      <c r="E58" s="216">
        <f>11*12.73</f>
        <v>140.03</v>
      </c>
      <c r="F58" s="215" t="s">
        <v>421</v>
      </c>
      <c r="G58" s="216" t="s">
        <v>41</v>
      </c>
      <c r="H58" s="216" t="s">
        <v>174</v>
      </c>
      <c r="I58" s="257"/>
      <c r="J58" s="230"/>
      <c r="K58" s="204"/>
    </row>
    <row r="59" spans="1:11" s="215" customFormat="1" ht="25.5">
      <c r="A59" s="203">
        <v>51</v>
      </c>
      <c r="B59" s="215" t="s">
        <v>424</v>
      </c>
      <c r="C59" s="215">
        <v>10</v>
      </c>
      <c r="D59" s="215" t="s">
        <v>204</v>
      </c>
      <c r="E59" s="216">
        <f>10*12.73</f>
        <v>127.30000000000001</v>
      </c>
      <c r="F59" s="215" t="s">
        <v>421</v>
      </c>
      <c r="G59" s="216" t="s">
        <v>41</v>
      </c>
      <c r="H59" s="216" t="s">
        <v>174</v>
      </c>
      <c r="I59" s="257"/>
      <c r="J59" s="230"/>
      <c r="K59" s="204"/>
    </row>
    <row r="60" spans="1:11" s="215" customFormat="1" ht="25.5">
      <c r="A60" s="203">
        <v>52</v>
      </c>
      <c r="B60" s="215" t="s">
        <v>425</v>
      </c>
      <c r="C60" s="215">
        <v>6</v>
      </c>
      <c r="D60" s="215" t="s">
        <v>204</v>
      </c>
      <c r="E60" s="216">
        <f>6*12.73</f>
        <v>76.38</v>
      </c>
      <c r="F60" s="215" t="s">
        <v>421</v>
      </c>
      <c r="G60" s="216" t="s">
        <v>41</v>
      </c>
      <c r="H60" s="216" t="s">
        <v>174</v>
      </c>
      <c r="I60" s="257"/>
      <c r="J60" s="230"/>
      <c r="K60" s="204"/>
    </row>
    <row r="61" spans="1:11" s="215" customFormat="1" ht="25.5">
      <c r="A61" s="203">
        <v>53</v>
      </c>
      <c r="B61" s="215" t="s">
        <v>427</v>
      </c>
      <c r="C61" s="215">
        <v>3</v>
      </c>
      <c r="D61" s="215" t="s">
        <v>204</v>
      </c>
      <c r="E61" s="216">
        <f>3*12.73</f>
        <v>38.19</v>
      </c>
      <c r="F61" s="215" t="s">
        <v>421</v>
      </c>
      <c r="G61" s="216" t="s">
        <v>41</v>
      </c>
      <c r="H61" s="216" t="s">
        <v>174</v>
      </c>
      <c r="I61" s="257"/>
      <c r="J61" s="230"/>
      <c r="K61" s="204"/>
    </row>
    <row r="62" spans="1:11" s="215" customFormat="1" ht="25.5">
      <c r="A62" s="203">
        <v>54</v>
      </c>
      <c r="B62" s="215" t="s">
        <v>428</v>
      </c>
      <c r="C62" s="215">
        <v>1</v>
      </c>
      <c r="D62" s="215" t="s">
        <v>204</v>
      </c>
      <c r="E62" s="216">
        <f>12.73</f>
        <v>12.73</v>
      </c>
      <c r="F62" s="215" t="s">
        <v>421</v>
      </c>
      <c r="G62" s="216" t="s">
        <v>41</v>
      </c>
      <c r="H62" s="216" t="s">
        <v>174</v>
      </c>
      <c r="I62" s="257"/>
      <c r="J62" s="230"/>
      <c r="K62" s="204"/>
    </row>
    <row r="63" spans="1:14" s="195" customFormat="1" ht="25.5">
      <c r="A63" s="203">
        <v>55</v>
      </c>
      <c r="B63" s="215" t="s">
        <v>351</v>
      </c>
      <c r="C63" s="237">
        <v>611</v>
      </c>
      <c r="D63" s="215" t="s">
        <v>179</v>
      </c>
      <c r="E63" s="235">
        <v>0</v>
      </c>
      <c r="F63" s="245" t="s">
        <v>355</v>
      </c>
      <c r="G63" s="216" t="s">
        <v>41</v>
      </c>
      <c r="H63" s="216" t="s">
        <v>363</v>
      </c>
      <c r="I63" s="220"/>
      <c r="J63" s="204"/>
      <c r="K63" s="238"/>
      <c r="N63" s="239"/>
    </row>
    <row r="64" spans="1:14" s="195" customFormat="1" ht="25.5">
      <c r="A64" s="203">
        <v>56</v>
      </c>
      <c r="B64" s="215" t="s">
        <v>353</v>
      </c>
      <c r="C64" s="215" t="s">
        <v>354</v>
      </c>
      <c r="D64" s="215" t="s">
        <v>179</v>
      </c>
      <c r="E64" s="235">
        <v>0</v>
      </c>
      <c r="F64" s="245" t="s">
        <v>355</v>
      </c>
      <c r="G64" s="216" t="s">
        <v>41</v>
      </c>
      <c r="H64" s="216" t="s">
        <v>52</v>
      </c>
      <c r="I64" s="220"/>
      <c r="J64" s="204"/>
      <c r="K64" s="238"/>
      <c r="N64" s="239"/>
    </row>
    <row r="65" spans="1:14" s="195" customFormat="1" ht="25.5">
      <c r="A65" s="203">
        <v>57</v>
      </c>
      <c r="B65" s="215" t="s">
        <v>352</v>
      </c>
      <c r="C65" s="237">
        <v>559</v>
      </c>
      <c r="D65" s="215" t="s">
        <v>179</v>
      </c>
      <c r="E65" s="235">
        <v>0</v>
      </c>
      <c r="F65" s="245" t="s">
        <v>355</v>
      </c>
      <c r="G65" s="216" t="s">
        <v>41</v>
      </c>
      <c r="H65" s="216" t="s">
        <v>52</v>
      </c>
      <c r="I65" s="220"/>
      <c r="J65" s="204"/>
      <c r="K65" s="238"/>
      <c r="N65" s="239"/>
    </row>
    <row r="66" spans="1:14" s="195" customFormat="1" ht="25.5">
      <c r="A66" s="203">
        <v>58</v>
      </c>
      <c r="B66" s="215" t="s">
        <v>357</v>
      </c>
      <c r="C66" s="237">
        <v>293</v>
      </c>
      <c r="D66" s="215" t="s">
        <v>179</v>
      </c>
      <c r="E66" s="177">
        <v>0</v>
      </c>
      <c r="F66" s="225" t="s">
        <v>355</v>
      </c>
      <c r="G66" s="216" t="s">
        <v>41</v>
      </c>
      <c r="H66" s="216" t="s">
        <v>52</v>
      </c>
      <c r="I66" s="220"/>
      <c r="J66" s="204"/>
      <c r="K66" s="238"/>
      <c r="N66" s="239"/>
    </row>
    <row r="67" spans="1:14" s="195" customFormat="1" ht="25.5">
      <c r="A67" s="203">
        <v>59</v>
      </c>
      <c r="B67" s="215" t="s">
        <v>356</v>
      </c>
      <c r="C67" s="237">
        <v>30</v>
      </c>
      <c r="D67" s="215" t="s">
        <v>179</v>
      </c>
      <c r="E67" s="177">
        <v>0</v>
      </c>
      <c r="F67" s="225" t="s">
        <v>350</v>
      </c>
      <c r="G67" s="216" t="s">
        <v>209</v>
      </c>
      <c r="H67" s="216" t="s">
        <v>13</v>
      </c>
      <c r="I67" s="261"/>
      <c r="J67" s="204"/>
      <c r="K67" s="238"/>
      <c r="N67" s="239"/>
    </row>
    <row r="68" spans="1:14" s="195" customFormat="1" ht="25.5">
      <c r="A68" s="203">
        <v>60</v>
      </c>
      <c r="B68" s="204" t="s">
        <v>430</v>
      </c>
      <c r="C68" s="246">
        <v>200</v>
      </c>
      <c r="D68" s="215" t="s">
        <v>179</v>
      </c>
      <c r="E68" s="204">
        <v>3200</v>
      </c>
      <c r="F68" s="247" t="s">
        <v>431</v>
      </c>
      <c r="G68" s="216" t="s">
        <v>41</v>
      </c>
      <c r="H68" s="216" t="s">
        <v>13</v>
      </c>
      <c r="I68" s="220"/>
      <c r="J68" s="204"/>
      <c r="K68" s="204"/>
      <c r="N68" s="248"/>
    </row>
    <row r="69" spans="1:14" s="195" customFormat="1" ht="25.5">
      <c r="A69" s="203">
        <v>61</v>
      </c>
      <c r="B69" s="219" t="s">
        <v>360</v>
      </c>
      <c r="C69" s="203">
        <v>159</v>
      </c>
      <c r="D69" s="203" t="s">
        <v>361</v>
      </c>
      <c r="E69" s="249">
        <f>159*20</f>
        <v>3180</v>
      </c>
      <c r="F69" s="230" t="s">
        <v>362</v>
      </c>
      <c r="G69" s="250" t="s">
        <v>41</v>
      </c>
      <c r="H69" s="216" t="s">
        <v>13</v>
      </c>
      <c r="I69" s="220"/>
      <c r="J69" s="204"/>
      <c r="K69" s="204"/>
      <c r="N69" s="251"/>
    </row>
    <row r="70" spans="1:14" s="195" customFormat="1" ht="25.5">
      <c r="A70" s="203">
        <v>62</v>
      </c>
      <c r="B70" s="219" t="s">
        <v>359</v>
      </c>
      <c r="C70" s="203">
        <v>13</v>
      </c>
      <c r="D70" s="203" t="s">
        <v>361</v>
      </c>
      <c r="E70" s="249">
        <f>13*20</f>
        <v>260</v>
      </c>
      <c r="F70" s="230" t="s">
        <v>362</v>
      </c>
      <c r="G70" s="250" t="s">
        <v>41</v>
      </c>
      <c r="H70" s="216" t="s">
        <v>13</v>
      </c>
      <c r="I70" s="220"/>
      <c r="J70" s="204"/>
      <c r="K70" s="204"/>
      <c r="N70" s="251"/>
    </row>
    <row r="71" spans="1:14" s="195" customFormat="1" ht="51">
      <c r="A71" s="203">
        <v>63</v>
      </c>
      <c r="B71" s="219" t="s">
        <v>452</v>
      </c>
      <c r="C71" s="203">
        <v>1600</v>
      </c>
      <c r="D71" s="203" t="s">
        <v>361</v>
      </c>
      <c r="E71" s="252">
        <v>25600</v>
      </c>
      <c r="F71" s="230" t="s">
        <v>453</v>
      </c>
      <c r="G71" s="250" t="s">
        <v>209</v>
      </c>
      <c r="H71" s="216" t="s">
        <v>13</v>
      </c>
      <c r="I71" s="220"/>
      <c r="J71" s="230"/>
      <c r="K71" s="204"/>
      <c r="N71" s="251"/>
    </row>
    <row r="72" spans="1:14" s="29" customFormat="1" ht="12.75">
      <c r="A72" s="56"/>
      <c r="B72" s="41"/>
      <c r="C72" s="41"/>
      <c r="D72" s="41" t="s">
        <v>4</v>
      </c>
      <c r="E72" s="42">
        <f>SUM(E9:E71)</f>
        <v>123781.85</v>
      </c>
      <c r="F72" s="76"/>
      <c r="G72" s="43"/>
      <c r="H72" s="20"/>
      <c r="I72" s="199"/>
      <c r="J72" s="31"/>
      <c r="K72" s="31"/>
      <c r="N72" s="124"/>
    </row>
    <row r="73" spans="1:14" s="29" customFormat="1" ht="12.75">
      <c r="A73" s="49"/>
      <c r="B73" s="44"/>
      <c r="C73" s="44"/>
      <c r="D73" s="44"/>
      <c r="E73" s="45"/>
      <c r="F73" s="71"/>
      <c r="G73" s="46"/>
      <c r="H73" s="46"/>
      <c r="I73" s="196"/>
      <c r="N73" s="124"/>
    </row>
    <row r="74" spans="1:8" ht="12.75">
      <c r="A74" s="37" t="s">
        <v>327</v>
      </c>
      <c r="G74" s="6"/>
      <c r="H74" s="6"/>
    </row>
    <row r="75" spans="1:14" s="29" customFormat="1" ht="38.25">
      <c r="A75" s="154" t="s">
        <v>335</v>
      </c>
      <c r="B75" s="68" t="s">
        <v>53</v>
      </c>
      <c r="C75" s="68" t="s">
        <v>54</v>
      </c>
      <c r="D75" s="68" t="s">
        <v>55</v>
      </c>
      <c r="E75" s="68" t="s">
        <v>56</v>
      </c>
      <c r="F75" s="74" t="s">
        <v>57</v>
      </c>
      <c r="G75" s="68" t="s">
        <v>20</v>
      </c>
      <c r="H75" s="68" t="s">
        <v>19</v>
      </c>
      <c r="I75" s="68"/>
      <c r="J75" s="68"/>
      <c r="K75" s="68"/>
      <c r="N75" s="124"/>
    </row>
    <row r="76" spans="1:14" s="195" customFormat="1" ht="63.75">
      <c r="A76" s="203">
        <v>1</v>
      </c>
      <c r="B76" s="253" t="s">
        <v>282</v>
      </c>
      <c r="C76" s="254">
        <v>1164</v>
      </c>
      <c r="D76" s="215" t="s">
        <v>283</v>
      </c>
      <c r="E76" s="177">
        <v>0</v>
      </c>
      <c r="F76" s="225" t="s">
        <v>228</v>
      </c>
      <c r="G76" s="216" t="s">
        <v>209</v>
      </c>
      <c r="H76" s="216"/>
      <c r="I76" s="220"/>
      <c r="J76" s="204"/>
      <c r="K76" s="204"/>
      <c r="N76" s="241"/>
    </row>
    <row r="77" spans="1:14" s="195" customFormat="1" ht="63.75">
      <c r="A77" s="203">
        <v>2</v>
      </c>
      <c r="B77" s="253" t="s">
        <v>284</v>
      </c>
      <c r="C77" s="234">
        <v>9</v>
      </c>
      <c r="D77" s="215" t="s">
        <v>273</v>
      </c>
      <c r="E77" s="177">
        <v>0</v>
      </c>
      <c r="F77" s="225" t="s">
        <v>228</v>
      </c>
      <c r="G77" s="216" t="s">
        <v>209</v>
      </c>
      <c r="H77" s="216"/>
      <c r="I77" s="220"/>
      <c r="J77" s="204"/>
      <c r="K77" s="204"/>
      <c r="M77" s="242"/>
      <c r="N77" s="234"/>
    </row>
    <row r="78" spans="1:14" s="195" customFormat="1" ht="63.75">
      <c r="A78" s="203">
        <v>3</v>
      </c>
      <c r="B78" s="253" t="s">
        <v>285</v>
      </c>
      <c r="C78" s="234">
        <v>140</v>
      </c>
      <c r="D78" s="215" t="s">
        <v>283</v>
      </c>
      <c r="E78" s="177">
        <v>0</v>
      </c>
      <c r="F78" s="225" t="s">
        <v>228</v>
      </c>
      <c r="G78" s="216" t="s">
        <v>209</v>
      </c>
      <c r="H78" s="216"/>
      <c r="I78" s="220"/>
      <c r="J78" s="204"/>
      <c r="K78" s="204"/>
      <c r="M78" s="242"/>
      <c r="N78" s="234"/>
    </row>
    <row r="79" spans="1:14" s="195" customFormat="1" ht="63.75">
      <c r="A79" s="203">
        <v>4</v>
      </c>
      <c r="B79" s="253" t="s">
        <v>286</v>
      </c>
      <c r="C79" s="234">
        <v>127</v>
      </c>
      <c r="D79" s="215" t="s">
        <v>283</v>
      </c>
      <c r="E79" s="177">
        <v>0</v>
      </c>
      <c r="F79" s="225" t="s">
        <v>228</v>
      </c>
      <c r="G79" s="216" t="s">
        <v>209</v>
      </c>
      <c r="H79" s="216"/>
      <c r="I79" s="220"/>
      <c r="J79" s="204"/>
      <c r="K79" s="204"/>
      <c r="N79" s="241"/>
    </row>
    <row r="80" spans="1:14" s="195" customFormat="1" ht="25.5">
      <c r="A80" s="203">
        <v>5</v>
      </c>
      <c r="B80" s="253" t="s">
        <v>287</v>
      </c>
      <c r="C80" s="234">
        <v>98</v>
      </c>
      <c r="D80" s="215" t="s">
        <v>276</v>
      </c>
      <c r="E80" s="177">
        <v>0</v>
      </c>
      <c r="F80" s="225" t="s">
        <v>228</v>
      </c>
      <c r="G80" s="216" t="s">
        <v>209</v>
      </c>
      <c r="H80" s="216"/>
      <c r="I80" s="220"/>
      <c r="J80" s="204"/>
      <c r="K80" s="204"/>
      <c r="N80" s="241"/>
    </row>
    <row r="81" spans="1:14" s="195" customFormat="1" ht="25.5">
      <c r="A81" s="203">
        <v>6</v>
      </c>
      <c r="B81" s="253" t="s">
        <v>288</v>
      </c>
      <c r="C81" s="254">
        <v>1189</v>
      </c>
      <c r="D81" s="215" t="s">
        <v>276</v>
      </c>
      <c r="E81" s="177">
        <v>0</v>
      </c>
      <c r="F81" s="225" t="s">
        <v>228</v>
      </c>
      <c r="G81" s="216" t="s">
        <v>209</v>
      </c>
      <c r="H81" s="216"/>
      <c r="I81" s="220"/>
      <c r="J81" s="204"/>
      <c r="K81" s="204"/>
      <c r="M81" s="242"/>
      <c r="N81" s="234"/>
    </row>
    <row r="82" spans="1:14" s="195" customFormat="1" ht="63.75">
      <c r="A82" s="203">
        <v>7</v>
      </c>
      <c r="B82" s="253" t="s">
        <v>289</v>
      </c>
      <c r="C82" s="234">
        <v>277</v>
      </c>
      <c r="D82" s="215" t="s">
        <v>230</v>
      </c>
      <c r="E82" s="177">
        <v>0</v>
      </c>
      <c r="F82" s="225" t="s">
        <v>228</v>
      </c>
      <c r="G82" s="216" t="s">
        <v>209</v>
      </c>
      <c r="H82" s="216"/>
      <c r="I82" s="220"/>
      <c r="J82" s="204"/>
      <c r="K82" s="204"/>
      <c r="M82" s="242"/>
      <c r="N82" s="234"/>
    </row>
    <row r="83" spans="1:14" s="195" customFormat="1" ht="25.5">
      <c r="A83" s="203">
        <v>8</v>
      </c>
      <c r="B83" s="253" t="s">
        <v>290</v>
      </c>
      <c r="C83" s="234">
        <v>8</v>
      </c>
      <c r="D83" s="215" t="s">
        <v>276</v>
      </c>
      <c r="E83" s="177">
        <v>0</v>
      </c>
      <c r="F83" s="225" t="s">
        <v>228</v>
      </c>
      <c r="G83" s="216" t="s">
        <v>209</v>
      </c>
      <c r="H83" s="216"/>
      <c r="I83" s="220"/>
      <c r="J83" s="204"/>
      <c r="K83" s="204"/>
      <c r="N83" s="241"/>
    </row>
    <row r="84" spans="1:14" s="195" customFormat="1" ht="25.5">
      <c r="A84" s="203">
        <v>9</v>
      </c>
      <c r="B84" s="253" t="s">
        <v>291</v>
      </c>
      <c r="C84" s="234">
        <v>11</v>
      </c>
      <c r="D84" s="215" t="s">
        <v>276</v>
      </c>
      <c r="E84" s="177">
        <v>0</v>
      </c>
      <c r="F84" s="225" t="s">
        <v>228</v>
      </c>
      <c r="G84" s="216" t="s">
        <v>209</v>
      </c>
      <c r="H84" s="216"/>
      <c r="I84" s="220"/>
      <c r="J84" s="204"/>
      <c r="K84" s="204"/>
      <c r="M84" s="242"/>
      <c r="N84" s="234"/>
    </row>
    <row r="85" spans="1:14" s="195" customFormat="1" ht="63.75">
      <c r="A85" s="203">
        <v>10</v>
      </c>
      <c r="B85" s="253" t="s">
        <v>292</v>
      </c>
      <c r="C85" s="234">
        <v>926</v>
      </c>
      <c r="D85" s="215" t="s">
        <v>230</v>
      </c>
      <c r="E85" s="177">
        <v>0</v>
      </c>
      <c r="F85" s="225" t="s">
        <v>228</v>
      </c>
      <c r="G85" s="216" t="s">
        <v>209</v>
      </c>
      <c r="H85" s="216"/>
      <c r="I85" s="220"/>
      <c r="J85" s="204"/>
      <c r="K85" s="204"/>
      <c r="M85" s="242"/>
      <c r="N85" s="234"/>
    </row>
    <row r="86" spans="1:14" s="195" customFormat="1" ht="63.75">
      <c r="A86" s="203">
        <v>11</v>
      </c>
      <c r="B86" s="253" t="s">
        <v>264</v>
      </c>
      <c r="C86" s="254">
        <v>16</v>
      </c>
      <c r="D86" s="215" t="s">
        <v>273</v>
      </c>
      <c r="E86" s="177">
        <v>0</v>
      </c>
      <c r="F86" s="225" t="s">
        <v>228</v>
      </c>
      <c r="G86" s="216" t="s">
        <v>209</v>
      </c>
      <c r="H86" s="216"/>
      <c r="I86" s="220"/>
      <c r="J86" s="204"/>
      <c r="K86" s="204"/>
      <c r="M86" s="242"/>
      <c r="N86" s="234"/>
    </row>
    <row r="87" spans="1:14" s="195" customFormat="1" ht="38.25">
      <c r="A87" s="203">
        <v>12</v>
      </c>
      <c r="B87" s="253" t="s">
        <v>293</v>
      </c>
      <c r="C87" s="234">
        <v>10</v>
      </c>
      <c r="D87" s="215" t="s">
        <v>221</v>
      </c>
      <c r="E87" s="177">
        <v>0</v>
      </c>
      <c r="F87" s="225" t="s">
        <v>228</v>
      </c>
      <c r="G87" s="216" t="s">
        <v>209</v>
      </c>
      <c r="H87" s="216"/>
      <c r="I87" s="220"/>
      <c r="J87" s="204"/>
      <c r="K87" s="204"/>
      <c r="M87" s="242"/>
      <c r="N87" s="234"/>
    </row>
    <row r="88" spans="1:14" s="195" customFormat="1" ht="63.75">
      <c r="A88" s="203">
        <v>13</v>
      </c>
      <c r="B88" s="253" t="s">
        <v>294</v>
      </c>
      <c r="C88" s="234">
        <v>41</v>
      </c>
      <c r="D88" s="215" t="s">
        <v>273</v>
      </c>
      <c r="E88" s="177">
        <v>0</v>
      </c>
      <c r="F88" s="225" t="s">
        <v>228</v>
      </c>
      <c r="G88" s="216" t="s">
        <v>209</v>
      </c>
      <c r="H88" s="216"/>
      <c r="I88" s="220"/>
      <c r="J88" s="204"/>
      <c r="K88" s="204"/>
      <c r="N88" s="241"/>
    </row>
    <row r="89" spans="1:14" s="195" customFormat="1" ht="63.75">
      <c r="A89" s="203">
        <v>14</v>
      </c>
      <c r="B89" s="253" t="s">
        <v>295</v>
      </c>
      <c r="C89" s="234">
        <v>1</v>
      </c>
      <c r="D89" s="215" t="s">
        <v>230</v>
      </c>
      <c r="E89" s="177">
        <v>0</v>
      </c>
      <c r="F89" s="225" t="s">
        <v>228</v>
      </c>
      <c r="G89" s="216" t="s">
        <v>209</v>
      </c>
      <c r="H89" s="216"/>
      <c r="I89" s="220"/>
      <c r="J89" s="204"/>
      <c r="K89" s="204"/>
      <c r="M89" s="242"/>
      <c r="N89" s="234"/>
    </row>
    <row r="90" spans="1:14" s="195" customFormat="1" ht="63.75">
      <c r="A90" s="203">
        <v>15</v>
      </c>
      <c r="B90" s="253" t="s">
        <v>296</v>
      </c>
      <c r="C90" s="234">
        <v>292</v>
      </c>
      <c r="D90" s="215" t="s">
        <v>230</v>
      </c>
      <c r="E90" s="177">
        <v>0</v>
      </c>
      <c r="F90" s="225" t="s">
        <v>228</v>
      </c>
      <c r="G90" s="216" t="s">
        <v>209</v>
      </c>
      <c r="H90" s="216"/>
      <c r="I90" s="220"/>
      <c r="J90" s="204"/>
      <c r="K90" s="204"/>
      <c r="M90" s="242"/>
      <c r="N90" s="234"/>
    </row>
    <row r="91" spans="1:14" s="195" customFormat="1" ht="25.5">
      <c r="A91" s="203">
        <v>16</v>
      </c>
      <c r="B91" s="253" t="s">
        <v>297</v>
      </c>
      <c r="C91" s="234">
        <v>510</v>
      </c>
      <c r="D91" s="215" t="s">
        <v>276</v>
      </c>
      <c r="E91" s="177">
        <v>0</v>
      </c>
      <c r="F91" s="225" t="s">
        <v>228</v>
      </c>
      <c r="G91" s="216" t="s">
        <v>209</v>
      </c>
      <c r="H91" s="216"/>
      <c r="I91" s="220"/>
      <c r="J91" s="204"/>
      <c r="K91" s="204"/>
      <c r="N91" s="241"/>
    </row>
    <row r="92" spans="1:14" s="195" customFormat="1" ht="63.75">
      <c r="A92" s="203">
        <v>17</v>
      </c>
      <c r="B92" s="253" t="s">
        <v>298</v>
      </c>
      <c r="C92" s="234">
        <v>13</v>
      </c>
      <c r="D92" s="215" t="s">
        <v>230</v>
      </c>
      <c r="E92" s="177">
        <v>0</v>
      </c>
      <c r="F92" s="225" t="s">
        <v>228</v>
      </c>
      <c r="G92" s="216" t="s">
        <v>209</v>
      </c>
      <c r="H92" s="216"/>
      <c r="I92" s="220"/>
      <c r="J92" s="204"/>
      <c r="K92" s="204"/>
      <c r="M92" s="242"/>
      <c r="N92" s="234"/>
    </row>
    <row r="93" spans="1:14" s="195" customFormat="1" ht="25.5">
      <c r="A93" s="203">
        <v>18</v>
      </c>
      <c r="B93" s="253" t="s">
        <v>299</v>
      </c>
      <c r="C93" s="234">
        <v>9</v>
      </c>
      <c r="D93" s="215" t="s">
        <v>276</v>
      </c>
      <c r="E93" s="177">
        <v>0</v>
      </c>
      <c r="F93" s="225" t="s">
        <v>228</v>
      </c>
      <c r="G93" s="216" t="s">
        <v>209</v>
      </c>
      <c r="H93" s="216"/>
      <c r="I93" s="220"/>
      <c r="J93" s="204"/>
      <c r="K93" s="204"/>
      <c r="M93" s="242"/>
      <c r="N93" s="234"/>
    </row>
    <row r="94" spans="1:14" s="195" customFormat="1" ht="25.5">
      <c r="A94" s="203">
        <v>19</v>
      </c>
      <c r="B94" s="253" t="s">
        <v>434</v>
      </c>
      <c r="C94" s="234">
        <v>208</v>
      </c>
      <c r="D94" s="215" t="s">
        <v>7</v>
      </c>
      <c r="E94" s="177">
        <v>2288</v>
      </c>
      <c r="F94" s="225" t="s">
        <v>437</v>
      </c>
      <c r="G94" s="250" t="s">
        <v>41</v>
      </c>
      <c r="H94" s="216"/>
      <c r="I94" s="220"/>
      <c r="J94" s="204"/>
      <c r="K94" s="204"/>
      <c r="M94" s="242"/>
      <c r="N94" s="234"/>
    </row>
    <row r="95" spans="1:14" s="195" customFormat="1" ht="25.5">
      <c r="A95" s="203">
        <v>20</v>
      </c>
      <c r="B95" s="253" t="s">
        <v>435</v>
      </c>
      <c r="C95" s="234">
        <v>44</v>
      </c>
      <c r="D95" s="215" t="s">
        <v>7</v>
      </c>
      <c r="E95" s="177">
        <v>484</v>
      </c>
      <c r="F95" s="225" t="s">
        <v>437</v>
      </c>
      <c r="G95" s="250" t="s">
        <v>41</v>
      </c>
      <c r="H95" s="216"/>
      <c r="I95" s="220"/>
      <c r="J95" s="204"/>
      <c r="K95" s="204"/>
      <c r="M95" s="242"/>
      <c r="N95" s="234"/>
    </row>
    <row r="96" spans="1:14" s="195" customFormat="1" ht="25.5">
      <c r="A96" s="203">
        <v>21</v>
      </c>
      <c r="B96" s="253" t="s">
        <v>436</v>
      </c>
      <c r="C96" s="234">
        <v>32</v>
      </c>
      <c r="D96" s="215" t="s">
        <v>7</v>
      </c>
      <c r="E96" s="177">
        <v>352</v>
      </c>
      <c r="F96" s="225" t="s">
        <v>437</v>
      </c>
      <c r="G96" s="250" t="s">
        <v>41</v>
      </c>
      <c r="H96" s="216"/>
      <c r="I96" s="220"/>
      <c r="J96" s="204"/>
      <c r="K96" s="204"/>
      <c r="M96" s="242"/>
      <c r="N96" s="234"/>
    </row>
    <row r="97" spans="1:14" s="29" customFormat="1" ht="12.75">
      <c r="A97" s="13"/>
      <c r="B97" s="13"/>
      <c r="C97" s="13"/>
      <c r="D97" s="41" t="s">
        <v>4</v>
      </c>
      <c r="E97" s="42">
        <f>SUM(E76:E96)</f>
        <v>3124</v>
      </c>
      <c r="F97" s="75"/>
      <c r="G97" s="38"/>
      <c r="H97" s="38"/>
      <c r="I97" s="199"/>
      <c r="J97" s="31"/>
      <c r="K97" s="31"/>
      <c r="M97" s="120"/>
      <c r="N97" s="103"/>
    </row>
    <row r="98" spans="1:14" s="29" customFormat="1" ht="12.75">
      <c r="A98" s="56"/>
      <c r="B98" s="49"/>
      <c r="C98" s="49"/>
      <c r="D98" s="44"/>
      <c r="E98" s="45"/>
      <c r="F98" s="72"/>
      <c r="G98" s="33"/>
      <c r="H98" s="33"/>
      <c r="I98" s="196"/>
      <c r="M98" s="120"/>
      <c r="N98" s="103"/>
    </row>
    <row r="99" spans="1:8" ht="12.75">
      <c r="A99" s="37" t="s">
        <v>25</v>
      </c>
      <c r="G99" s="6"/>
      <c r="H99" s="6"/>
    </row>
    <row r="100" spans="1:14" s="29" customFormat="1" ht="38.25">
      <c r="A100" s="154" t="s">
        <v>335</v>
      </c>
      <c r="B100" s="68" t="s">
        <v>53</v>
      </c>
      <c r="C100" s="68" t="s">
        <v>54</v>
      </c>
      <c r="D100" s="68" t="s">
        <v>55</v>
      </c>
      <c r="E100" s="68" t="s">
        <v>56</v>
      </c>
      <c r="F100" s="74" t="s">
        <v>57</v>
      </c>
      <c r="G100" s="68" t="s">
        <v>20</v>
      </c>
      <c r="H100" s="68" t="s">
        <v>19</v>
      </c>
      <c r="I100" s="68"/>
      <c r="J100" s="68"/>
      <c r="K100" s="68"/>
      <c r="M100" s="120"/>
      <c r="N100" s="103"/>
    </row>
    <row r="101" spans="1:11" s="29" customFormat="1" ht="25.5">
      <c r="A101" s="56">
        <v>1</v>
      </c>
      <c r="B101" s="147" t="s">
        <v>337</v>
      </c>
      <c r="C101" s="103">
        <v>660</v>
      </c>
      <c r="D101" s="56" t="s">
        <v>7</v>
      </c>
      <c r="E101" s="121">
        <v>0</v>
      </c>
      <c r="F101" s="77" t="s">
        <v>315</v>
      </c>
      <c r="G101" s="116" t="s">
        <v>209</v>
      </c>
      <c r="H101" s="117"/>
      <c r="I101" s="256"/>
      <c r="J101" s="116"/>
      <c r="K101" s="31"/>
    </row>
    <row r="102" spans="1:11" s="29" customFormat="1" ht="25.5">
      <c r="A102" s="56">
        <v>2</v>
      </c>
      <c r="B102" s="147" t="s">
        <v>338</v>
      </c>
      <c r="C102" s="103">
        <v>400</v>
      </c>
      <c r="D102" s="56" t="s">
        <v>7</v>
      </c>
      <c r="E102" s="121">
        <v>0</v>
      </c>
      <c r="F102" s="77" t="s">
        <v>315</v>
      </c>
      <c r="G102" s="116" t="s">
        <v>209</v>
      </c>
      <c r="H102" s="117"/>
      <c r="I102" s="256"/>
      <c r="J102" s="116"/>
      <c r="K102" s="31"/>
    </row>
    <row r="103" spans="1:11" s="29" customFormat="1" ht="25.5">
      <c r="A103" s="56">
        <v>3</v>
      </c>
      <c r="B103" s="147" t="s">
        <v>339</v>
      </c>
      <c r="C103" s="103">
        <v>530</v>
      </c>
      <c r="D103" s="56" t="s">
        <v>7</v>
      </c>
      <c r="E103" s="121">
        <v>0</v>
      </c>
      <c r="F103" s="77" t="s">
        <v>315</v>
      </c>
      <c r="G103" s="116" t="s">
        <v>209</v>
      </c>
      <c r="H103" s="117"/>
      <c r="I103" s="256"/>
      <c r="J103" s="116"/>
      <c r="K103" s="31"/>
    </row>
    <row r="104" spans="1:14" ht="25.5">
      <c r="A104" s="56">
        <v>5</v>
      </c>
      <c r="B104" s="146" t="s">
        <v>438</v>
      </c>
      <c r="C104" s="35">
        <v>22</v>
      </c>
      <c r="D104" s="13" t="s">
        <v>3</v>
      </c>
      <c r="E104" s="48">
        <f>22*11</f>
        <v>242</v>
      </c>
      <c r="F104" s="77" t="s">
        <v>441</v>
      </c>
      <c r="G104" s="34" t="s">
        <v>41</v>
      </c>
      <c r="H104" s="34"/>
      <c r="I104" s="78"/>
      <c r="J104" s="20"/>
      <c r="K104" s="20"/>
      <c r="N104" s="1"/>
    </row>
    <row r="105" spans="1:14" ht="25.5">
      <c r="A105" s="56">
        <v>6</v>
      </c>
      <c r="B105" s="146" t="s">
        <v>439</v>
      </c>
      <c r="C105" s="35">
        <v>36</v>
      </c>
      <c r="D105" s="13" t="s">
        <v>3</v>
      </c>
      <c r="E105" s="48">
        <f>36*11</f>
        <v>396</v>
      </c>
      <c r="F105" s="77" t="s">
        <v>441</v>
      </c>
      <c r="G105" s="34" t="s">
        <v>41</v>
      </c>
      <c r="H105" s="34"/>
      <c r="I105" s="78"/>
      <c r="J105" s="20"/>
      <c r="K105" s="20"/>
      <c r="N105" s="1"/>
    </row>
    <row r="106" spans="1:14" ht="25.5">
      <c r="A106" s="56">
        <v>7</v>
      </c>
      <c r="B106" s="146" t="s">
        <v>440</v>
      </c>
      <c r="C106" s="35">
        <v>273</v>
      </c>
      <c r="D106" s="13" t="s">
        <v>3</v>
      </c>
      <c r="E106" s="48">
        <f>273*11</f>
        <v>3003</v>
      </c>
      <c r="F106" s="77" t="s">
        <v>441</v>
      </c>
      <c r="G106" s="34" t="s">
        <v>41</v>
      </c>
      <c r="H106" s="34"/>
      <c r="I106" s="78"/>
      <c r="J106" s="20"/>
      <c r="K106" s="20"/>
      <c r="N106" s="1"/>
    </row>
    <row r="107" spans="1:14" s="29" customFormat="1" ht="26.25" customHeight="1">
      <c r="A107" s="56"/>
      <c r="B107" s="41"/>
      <c r="C107" s="41"/>
      <c r="D107" s="41" t="s">
        <v>4</v>
      </c>
      <c r="E107" s="42">
        <f>SUM(E101:E106)</f>
        <v>3641</v>
      </c>
      <c r="F107" s="76"/>
      <c r="G107" s="43"/>
      <c r="H107" s="43"/>
      <c r="I107" s="262"/>
      <c r="J107" s="31"/>
      <c r="K107" s="31"/>
      <c r="M107" s="120"/>
      <c r="N107" s="125"/>
    </row>
    <row r="108" spans="1:14" s="29" customFormat="1" ht="28.5" customHeight="1">
      <c r="A108" s="49"/>
      <c r="B108" s="44"/>
      <c r="C108" s="44"/>
      <c r="D108" s="44"/>
      <c r="E108" s="45"/>
      <c r="F108" s="71"/>
      <c r="G108" s="46"/>
      <c r="H108" s="46"/>
      <c r="I108" s="196"/>
      <c r="M108" s="120"/>
      <c r="N108" s="125"/>
    </row>
    <row r="109" spans="1:8" ht="12.75">
      <c r="A109" s="37" t="s">
        <v>22</v>
      </c>
      <c r="G109" s="6"/>
      <c r="H109" s="6"/>
    </row>
    <row r="110" spans="1:14" s="29" customFormat="1" ht="38.25">
      <c r="A110" s="154" t="s">
        <v>335</v>
      </c>
      <c r="B110" s="68" t="s">
        <v>53</v>
      </c>
      <c r="C110" s="68" t="s">
        <v>54</v>
      </c>
      <c r="D110" s="68" t="s">
        <v>55</v>
      </c>
      <c r="E110" s="68" t="s">
        <v>56</v>
      </c>
      <c r="F110" s="74" t="s">
        <v>57</v>
      </c>
      <c r="G110" s="68" t="s">
        <v>20</v>
      </c>
      <c r="H110" s="68" t="s">
        <v>19</v>
      </c>
      <c r="I110" s="68"/>
      <c r="J110" s="68"/>
      <c r="K110" s="68"/>
      <c r="M110" s="120"/>
      <c r="N110" s="125"/>
    </row>
    <row r="111" spans="1:14" s="29" customFormat="1" ht="38.25">
      <c r="A111" s="13">
        <v>1</v>
      </c>
      <c r="B111" s="56" t="s">
        <v>108</v>
      </c>
      <c r="C111" s="56">
        <v>6259</v>
      </c>
      <c r="D111" s="56" t="s">
        <v>7</v>
      </c>
      <c r="E111" s="322">
        <v>2151.71</v>
      </c>
      <c r="F111" s="115" t="s">
        <v>64</v>
      </c>
      <c r="G111" s="117" t="s">
        <v>41</v>
      </c>
      <c r="H111" s="116" t="s">
        <v>13</v>
      </c>
      <c r="I111" s="198"/>
      <c r="J111" s="31"/>
      <c r="K111" s="31"/>
      <c r="M111" s="120"/>
      <c r="N111" s="125"/>
    </row>
    <row r="112" spans="1:14" s="29" customFormat="1" ht="38.25">
      <c r="A112" s="56">
        <v>2</v>
      </c>
      <c r="B112" s="56" t="s">
        <v>109</v>
      </c>
      <c r="C112" s="56">
        <v>60</v>
      </c>
      <c r="D112" s="56" t="s">
        <v>7</v>
      </c>
      <c r="E112" s="323"/>
      <c r="F112" s="115" t="s">
        <v>64</v>
      </c>
      <c r="G112" s="117" t="s">
        <v>41</v>
      </c>
      <c r="H112" s="116" t="s">
        <v>13</v>
      </c>
      <c r="I112" s="198"/>
      <c r="J112" s="31"/>
      <c r="K112" s="31"/>
      <c r="M112" s="120"/>
      <c r="N112" s="125"/>
    </row>
    <row r="113" spans="1:14" s="29" customFormat="1" ht="38.25">
      <c r="A113" s="56">
        <v>3</v>
      </c>
      <c r="B113" s="56" t="s">
        <v>110</v>
      </c>
      <c r="C113" s="56">
        <v>1308</v>
      </c>
      <c r="D113" s="56" t="s">
        <v>7</v>
      </c>
      <c r="E113" s="324"/>
      <c r="F113" s="115" t="s">
        <v>64</v>
      </c>
      <c r="G113" s="117" t="s">
        <v>41</v>
      </c>
      <c r="H113" s="116" t="s">
        <v>13</v>
      </c>
      <c r="I113" s="198"/>
      <c r="J113" s="31"/>
      <c r="K113" s="31"/>
      <c r="M113" s="120"/>
      <c r="N113" s="125"/>
    </row>
    <row r="114" spans="1:14" ht="12.75">
      <c r="A114" s="13">
        <v>4</v>
      </c>
      <c r="B114" s="56" t="s">
        <v>47</v>
      </c>
      <c r="C114" s="56">
        <v>547</v>
      </c>
      <c r="D114" s="56" t="s">
        <v>3</v>
      </c>
      <c r="E114" s="121">
        <v>0</v>
      </c>
      <c r="F114" s="115" t="s">
        <v>70</v>
      </c>
      <c r="G114" s="117" t="s">
        <v>41</v>
      </c>
      <c r="H114" s="116" t="s">
        <v>13</v>
      </c>
      <c r="I114" s="198"/>
      <c r="J114" s="20"/>
      <c r="K114" s="20"/>
      <c r="M114" s="18"/>
      <c r="N114" s="36"/>
    </row>
    <row r="115" spans="1:12" ht="24.75" customHeight="1">
      <c r="A115" s="56">
        <v>5</v>
      </c>
      <c r="B115" s="56" t="s">
        <v>48</v>
      </c>
      <c r="C115" s="56">
        <v>548</v>
      </c>
      <c r="D115" s="56" t="s">
        <v>3</v>
      </c>
      <c r="E115" s="121">
        <v>0</v>
      </c>
      <c r="F115" s="115" t="s">
        <v>70</v>
      </c>
      <c r="G115" s="117" t="s">
        <v>41</v>
      </c>
      <c r="H115" s="116" t="s">
        <v>13</v>
      </c>
      <c r="I115" s="198"/>
      <c r="J115" s="205"/>
      <c r="K115" s="205"/>
      <c r="L115" s="18"/>
    </row>
    <row r="116" spans="1:14" ht="12.75">
      <c r="A116" s="56">
        <v>6</v>
      </c>
      <c r="B116" s="56" t="s">
        <v>49</v>
      </c>
      <c r="C116" s="56">
        <v>344</v>
      </c>
      <c r="D116" s="56" t="s">
        <v>3</v>
      </c>
      <c r="E116" s="121">
        <v>0</v>
      </c>
      <c r="F116" s="115" t="s">
        <v>70</v>
      </c>
      <c r="G116" s="117" t="s">
        <v>41</v>
      </c>
      <c r="H116" s="116" t="s">
        <v>13</v>
      </c>
      <c r="I116" s="198"/>
      <c r="J116" s="205"/>
      <c r="K116" s="205"/>
      <c r="L116" s="18"/>
      <c r="N116" s="68"/>
    </row>
    <row r="117" spans="1:14" ht="12.75">
      <c r="A117" s="13">
        <v>7</v>
      </c>
      <c r="B117" s="56" t="s">
        <v>50</v>
      </c>
      <c r="C117" s="56">
        <v>241</v>
      </c>
      <c r="D117" s="56" t="s">
        <v>3</v>
      </c>
      <c r="E117" s="121">
        <v>0</v>
      </c>
      <c r="F117" s="115" t="s">
        <v>70</v>
      </c>
      <c r="G117" s="117" t="s">
        <v>41</v>
      </c>
      <c r="H117" s="116" t="s">
        <v>13</v>
      </c>
      <c r="I117" s="198"/>
      <c r="J117" s="20"/>
      <c r="K117" s="20"/>
      <c r="N117" s="35"/>
    </row>
    <row r="118" spans="1:14" s="29" customFormat="1" ht="12.75">
      <c r="A118" s="56">
        <v>8</v>
      </c>
      <c r="B118" s="56" t="s">
        <v>51</v>
      </c>
      <c r="C118" s="56">
        <v>465</v>
      </c>
      <c r="D118" s="56" t="s">
        <v>3</v>
      </c>
      <c r="E118" s="121">
        <v>0</v>
      </c>
      <c r="F118" s="115" t="s">
        <v>70</v>
      </c>
      <c r="G118" s="117" t="s">
        <v>41</v>
      </c>
      <c r="H118" s="116" t="s">
        <v>13</v>
      </c>
      <c r="I118" s="198"/>
      <c r="J118" s="31"/>
      <c r="K118" s="31"/>
      <c r="N118" s="103"/>
    </row>
    <row r="119" spans="1:14" s="29" customFormat="1" ht="12.75">
      <c r="A119" s="56">
        <v>9</v>
      </c>
      <c r="B119" s="56" t="s">
        <v>71</v>
      </c>
      <c r="C119" s="56">
        <v>1451</v>
      </c>
      <c r="D119" s="56" t="s">
        <v>3</v>
      </c>
      <c r="E119" s="121">
        <v>0</v>
      </c>
      <c r="F119" s="115" t="s">
        <v>70</v>
      </c>
      <c r="G119" s="117" t="s">
        <v>41</v>
      </c>
      <c r="H119" s="116" t="s">
        <v>13</v>
      </c>
      <c r="I119" s="198"/>
      <c r="J119" s="31"/>
      <c r="K119" s="31"/>
      <c r="N119" s="103"/>
    </row>
    <row r="120" spans="1:14" s="29" customFormat="1" ht="24.75" customHeight="1">
      <c r="A120" s="13">
        <v>10</v>
      </c>
      <c r="B120" s="13" t="s">
        <v>133</v>
      </c>
      <c r="C120" s="13">
        <v>156</v>
      </c>
      <c r="D120" s="13" t="s">
        <v>10</v>
      </c>
      <c r="E120" s="48">
        <v>0</v>
      </c>
      <c r="F120" s="75" t="s">
        <v>134</v>
      </c>
      <c r="G120" s="34" t="s">
        <v>41</v>
      </c>
      <c r="H120" s="38" t="s">
        <v>13</v>
      </c>
      <c r="I120" s="199"/>
      <c r="J120" s="31"/>
      <c r="K120" s="31"/>
      <c r="N120" s="103"/>
    </row>
    <row r="121" spans="1:14" s="29" customFormat="1" ht="24.75" customHeight="1">
      <c r="A121" s="56">
        <v>11</v>
      </c>
      <c r="B121" s="13" t="s">
        <v>135</v>
      </c>
      <c r="C121" s="13">
        <v>445</v>
      </c>
      <c r="D121" s="13" t="s">
        <v>10</v>
      </c>
      <c r="E121" s="48">
        <v>0</v>
      </c>
      <c r="F121" s="75" t="s">
        <v>134</v>
      </c>
      <c r="G121" s="34" t="s">
        <v>41</v>
      </c>
      <c r="H121" s="38" t="s">
        <v>13</v>
      </c>
      <c r="I121" s="199"/>
      <c r="J121" s="31"/>
      <c r="K121" s="31"/>
      <c r="N121" s="103"/>
    </row>
    <row r="122" spans="1:14" s="29" customFormat="1" ht="24.75" customHeight="1">
      <c r="A122" s="56">
        <v>12</v>
      </c>
      <c r="B122" s="13" t="s">
        <v>136</v>
      </c>
      <c r="C122" s="13">
        <v>55</v>
      </c>
      <c r="D122" s="13" t="s">
        <v>3</v>
      </c>
      <c r="E122" s="48">
        <v>0</v>
      </c>
      <c r="F122" s="75" t="s">
        <v>137</v>
      </c>
      <c r="G122" s="34" t="s">
        <v>41</v>
      </c>
      <c r="H122" s="38" t="s">
        <v>13</v>
      </c>
      <c r="I122" s="199"/>
      <c r="J122" s="31"/>
      <c r="K122" s="31"/>
      <c r="N122" s="124"/>
    </row>
    <row r="123" spans="1:14" s="29" customFormat="1" ht="40.5" customHeight="1">
      <c r="A123" s="13">
        <v>13</v>
      </c>
      <c r="B123" s="56" t="s">
        <v>151</v>
      </c>
      <c r="C123" s="56">
        <v>100</v>
      </c>
      <c r="D123" s="56" t="s">
        <v>3</v>
      </c>
      <c r="E123" s="121">
        <v>0</v>
      </c>
      <c r="F123" s="115" t="s">
        <v>137</v>
      </c>
      <c r="G123" s="117" t="s">
        <v>209</v>
      </c>
      <c r="H123" s="116" t="s">
        <v>13</v>
      </c>
      <c r="I123" s="198"/>
      <c r="J123" s="31"/>
      <c r="K123" s="31"/>
      <c r="N123" s="125"/>
    </row>
    <row r="124" spans="1:14" s="29" customFormat="1" ht="38.25" customHeight="1">
      <c r="A124" s="56">
        <v>14</v>
      </c>
      <c r="B124" s="13" t="s">
        <v>175</v>
      </c>
      <c r="C124" s="309">
        <v>296</v>
      </c>
      <c r="D124" s="56" t="s">
        <v>7</v>
      </c>
      <c r="E124" s="311">
        <v>3256</v>
      </c>
      <c r="F124" s="115" t="s">
        <v>160</v>
      </c>
      <c r="G124" s="117" t="s">
        <v>41</v>
      </c>
      <c r="H124" s="116" t="s">
        <v>13</v>
      </c>
      <c r="I124" s="198"/>
      <c r="J124" s="31"/>
      <c r="K124" s="31"/>
      <c r="N124" s="125"/>
    </row>
    <row r="125" spans="1:14" s="29" customFormat="1" ht="40.5" customHeight="1">
      <c r="A125" s="56">
        <v>15</v>
      </c>
      <c r="B125" s="13" t="s">
        <v>176</v>
      </c>
      <c r="C125" s="310"/>
      <c r="D125" s="155" t="s">
        <v>7</v>
      </c>
      <c r="E125" s="312"/>
      <c r="F125" s="115" t="s">
        <v>159</v>
      </c>
      <c r="G125" s="117" t="s">
        <v>41</v>
      </c>
      <c r="H125" s="116" t="s">
        <v>13</v>
      </c>
      <c r="I125" s="198"/>
      <c r="J125" s="31"/>
      <c r="K125" s="31"/>
      <c r="N125" s="125"/>
    </row>
    <row r="126" spans="1:14" s="29" customFormat="1" ht="40.5" customHeight="1">
      <c r="A126" s="13">
        <v>16</v>
      </c>
      <c r="B126" s="13" t="s">
        <v>314</v>
      </c>
      <c r="C126" s="101">
        <v>1404</v>
      </c>
      <c r="D126" s="56" t="s">
        <v>7</v>
      </c>
      <c r="E126" s="48">
        <v>0</v>
      </c>
      <c r="F126" s="75" t="s">
        <v>70</v>
      </c>
      <c r="G126" s="117" t="s">
        <v>41</v>
      </c>
      <c r="H126" s="116" t="s">
        <v>13</v>
      </c>
      <c r="I126" s="198"/>
      <c r="J126" s="31"/>
      <c r="K126" s="31"/>
      <c r="N126" s="125"/>
    </row>
    <row r="127" spans="1:14" s="29" customFormat="1" ht="40.5" customHeight="1">
      <c r="A127" s="56">
        <v>17</v>
      </c>
      <c r="B127" s="13" t="s">
        <v>161</v>
      </c>
      <c r="C127" s="13">
        <v>127</v>
      </c>
      <c r="D127" s="13" t="s">
        <v>7</v>
      </c>
      <c r="E127" s="48">
        <v>1397</v>
      </c>
      <c r="F127" s="75" t="s">
        <v>70</v>
      </c>
      <c r="G127" s="34" t="s">
        <v>41</v>
      </c>
      <c r="H127" s="38" t="s">
        <v>13</v>
      </c>
      <c r="I127" s="199"/>
      <c r="J127" s="31"/>
      <c r="K127" s="31"/>
      <c r="N127" s="125"/>
    </row>
    <row r="128" spans="1:14" ht="40.5" customHeight="1">
      <c r="A128" s="56">
        <v>18</v>
      </c>
      <c r="B128" s="13" t="s">
        <v>334</v>
      </c>
      <c r="C128" s="13">
        <v>320</v>
      </c>
      <c r="D128" s="13" t="s">
        <v>333</v>
      </c>
      <c r="E128" s="48">
        <v>0</v>
      </c>
      <c r="F128" s="75" t="s">
        <v>313</v>
      </c>
      <c r="G128" s="34" t="s">
        <v>209</v>
      </c>
      <c r="H128" s="38" t="s">
        <v>13</v>
      </c>
      <c r="I128" s="199"/>
      <c r="J128" s="20"/>
      <c r="K128" s="20"/>
      <c r="N128" s="36"/>
    </row>
    <row r="129" spans="1:14" ht="38.25" customHeight="1">
      <c r="A129" s="13">
        <v>19</v>
      </c>
      <c r="B129" s="13" t="s">
        <v>312</v>
      </c>
      <c r="C129" s="13">
        <v>1049</v>
      </c>
      <c r="D129" s="13" t="s">
        <v>7</v>
      </c>
      <c r="E129" s="48">
        <v>0</v>
      </c>
      <c r="F129" s="75" t="s">
        <v>313</v>
      </c>
      <c r="G129" s="34" t="s">
        <v>41</v>
      </c>
      <c r="H129" s="38" t="s">
        <v>13</v>
      </c>
      <c r="I129" s="199"/>
      <c r="J129" s="20"/>
      <c r="K129" s="20"/>
      <c r="N129" s="36"/>
    </row>
    <row r="130" spans="1:14" s="29" customFormat="1" ht="38.25" customHeight="1">
      <c r="A130" s="56"/>
      <c r="B130" s="13"/>
      <c r="C130" s="13"/>
      <c r="D130" s="41" t="s">
        <v>4</v>
      </c>
      <c r="E130" s="42">
        <f>SUM(E111:E129)</f>
        <v>6804.71</v>
      </c>
      <c r="F130" s="76"/>
      <c r="G130" s="38"/>
      <c r="H130" s="43"/>
      <c r="I130" s="199"/>
      <c r="J130" s="31"/>
      <c r="K130" s="31"/>
      <c r="N130" s="125"/>
    </row>
    <row r="131" spans="1:14" s="29" customFormat="1" ht="37.5" customHeight="1">
      <c r="A131" s="156"/>
      <c r="B131" s="49"/>
      <c r="C131" s="49"/>
      <c r="D131" s="44"/>
      <c r="E131" s="45"/>
      <c r="F131" s="71"/>
      <c r="G131" s="33"/>
      <c r="H131" s="46"/>
      <c r="I131" s="196"/>
      <c r="N131" s="125"/>
    </row>
    <row r="132" spans="1:8" ht="12.75">
      <c r="A132" s="37" t="s">
        <v>26</v>
      </c>
      <c r="G132" s="6"/>
      <c r="H132" s="6"/>
    </row>
    <row r="133" spans="1:14" s="29" customFormat="1" ht="38.25" customHeight="1">
      <c r="A133" s="154" t="s">
        <v>335</v>
      </c>
      <c r="B133" s="68" t="s">
        <v>53</v>
      </c>
      <c r="C133" s="68" t="s">
        <v>54</v>
      </c>
      <c r="D133" s="68" t="s">
        <v>55</v>
      </c>
      <c r="E133" s="68" t="s">
        <v>56</v>
      </c>
      <c r="F133" s="74" t="s">
        <v>57</v>
      </c>
      <c r="G133" s="68" t="s">
        <v>20</v>
      </c>
      <c r="H133" s="68" t="s">
        <v>19</v>
      </c>
      <c r="I133" s="68"/>
      <c r="J133" s="68"/>
      <c r="K133" s="68"/>
      <c r="N133" s="125"/>
    </row>
    <row r="134" spans="1:14" s="29" customFormat="1" ht="39.75" customHeight="1">
      <c r="A134" s="56">
        <v>1</v>
      </c>
      <c r="B134" s="56" t="s">
        <v>81</v>
      </c>
      <c r="C134" s="56">
        <v>111</v>
      </c>
      <c r="D134" s="56" t="s">
        <v>7</v>
      </c>
      <c r="E134" s="121">
        <v>0</v>
      </c>
      <c r="F134" s="115" t="s">
        <v>82</v>
      </c>
      <c r="G134" s="116" t="s">
        <v>41</v>
      </c>
      <c r="H134" s="116" t="s">
        <v>13</v>
      </c>
      <c r="I134" s="198"/>
      <c r="J134" s="31"/>
      <c r="K134" s="204"/>
      <c r="N134" s="125"/>
    </row>
    <row r="135" spans="1:14" s="29" customFormat="1" ht="39" customHeight="1">
      <c r="A135" s="13">
        <v>2</v>
      </c>
      <c r="B135" s="56" t="s">
        <v>83</v>
      </c>
      <c r="C135" s="56">
        <v>108</v>
      </c>
      <c r="D135" s="56" t="s">
        <v>7</v>
      </c>
      <c r="E135" s="121">
        <v>0</v>
      </c>
      <c r="F135" s="115" t="s">
        <v>82</v>
      </c>
      <c r="G135" s="116" t="s">
        <v>41</v>
      </c>
      <c r="H135" s="116" t="s">
        <v>13</v>
      </c>
      <c r="I135" s="198"/>
      <c r="J135" s="31"/>
      <c r="K135" s="31"/>
      <c r="N135" s="125"/>
    </row>
    <row r="136" spans="1:14" s="29" customFormat="1" ht="37.5" customHeight="1">
      <c r="A136" s="56">
        <v>3</v>
      </c>
      <c r="B136" s="56" t="s">
        <v>84</v>
      </c>
      <c r="C136" s="56">
        <v>37</v>
      </c>
      <c r="D136" s="56" t="s">
        <v>7</v>
      </c>
      <c r="E136" s="121">
        <v>0</v>
      </c>
      <c r="F136" s="115" t="s">
        <v>82</v>
      </c>
      <c r="G136" s="116" t="s">
        <v>41</v>
      </c>
      <c r="H136" s="116" t="s">
        <v>13</v>
      </c>
      <c r="I136" s="198"/>
      <c r="J136" s="31"/>
      <c r="K136" s="31"/>
      <c r="N136" s="125"/>
    </row>
    <row r="137" spans="1:14" s="29" customFormat="1" ht="38.25" customHeight="1">
      <c r="A137" s="13">
        <v>4</v>
      </c>
      <c r="B137" s="56" t="s">
        <v>85</v>
      </c>
      <c r="C137" s="56">
        <v>3149</v>
      </c>
      <c r="D137" s="56" t="s">
        <v>86</v>
      </c>
      <c r="E137" s="121">
        <v>0</v>
      </c>
      <c r="F137" s="115" t="s">
        <v>82</v>
      </c>
      <c r="G137" s="116" t="s">
        <v>41</v>
      </c>
      <c r="H137" s="116" t="s">
        <v>13</v>
      </c>
      <c r="I137" s="198"/>
      <c r="J137" s="31"/>
      <c r="K137" s="31"/>
      <c r="N137" s="125"/>
    </row>
    <row r="138" spans="1:14" s="29" customFormat="1" ht="37.5" customHeight="1">
      <c r="A138" s="56">
        <v>5</v>
      </c>
      <c r="B138" s="137" t="s">
        <v>211</v>
      </c>
      <c r="C138" s="77">
        <v>11</v>
      </c>
      <c r="D138" s="77" t="s">
        <v>221</v>
      </c>
      <c r="E138" s="48">
        <v>0</v>
      </c>
      <c r="F138" s="115" t="s">
        <v>225</v>
      </c>
      <c r="G138" s="116" t="s">
        <v>209</v>
      </c>
      <c r="H138" s="116" t="s">
        <v>13</v>
      </c>
      <c r="I138" s="307"/>
      <c r="J138" s="308"/>
      <c r="K138" s="31"/>
      <c r="N138" s="125"/>
    </row>
    <row r="139" spans="1:14" s="29" customFormat="1" ht="37.5" customHeight="1">
      <c r="A139" s="13">
        <v>6</v>
      </c>
      <c r="B139" s="137" t="s">
        <v>212</v>
      </c>
      <c r="C139" s="77">
        <v>9</v>
      </c>
      <c r="D139" s="77" t="s">
        <v>221</v>
      </c>
      <c r="E139" s="48">
        <v>0</v>
      </c>
      <c r="F139" s="115" t="s">
        <v>225</v>
      </c>
      <c r="G139" s="116" t="s">
        <v>209</v>
      </c>
      <c r="H139" s="116" t="s">
        <v>13</v>
      </c>
      <c r="I139" s="198"/>
      <c r="J139" s="80"/>
      <c r="K139" s="31"/>
      <c r="N139" s="125"/>
    </row>
    <row r="140" spans="1:14" s="29" customFormat="1" ht="37.5" customHeight="1">
      <c r="A140" s="56">
        <v>7</v>
      </c>
      <c r="B140" s="137" t="s">
        <v>213</v>
      </c>
      <c r="C140" s="77">
        <v>23</v>
      </c>
      <c r="D140" s="77" t="s">
        <v>221</v>
      </c>
      <c r="E140" s="48">
        <v>0</v>
      </c>
      <c r="F140" s="115" t="s">
        <v>225</v>
      </c>
      <c r="G140" s="116" t="s">
        <v>209</v>
      </c>
      <c r="H140" s="116" t="s">
        <v>13</v>
      </c>
      <c r="I140" s="198"/>
      <c r="J140" s="80"/>
      <c r="K140" s="31"/>
      <c r="N140" s="125"/>
    </row>
    <row r="141" spans="1:14" s="29" customFormat="1" ht="37.5" customHeight="1">
      <c r="A141" s="13">
        <v>8</v>
      </c>
      <c r="B141" s="137" t="s">
        <v>214</v>
      </c>
      <c r="C141" s="77">
        <v>11</v>
      </c>
      <c r="D141" s="77" t="s">
        <v>222</v>
      </c>
      <c r="E141" s="48">
        <v>0</v>
      </c>
      <c r="F141" s="115" t="s">
        <v>225</v>
      </c>
      <c r="G141" s="116" t="s">
        <v>209</v>
      </c>
      <c r="H141" s="116" t="s">
        <v>13</v>
      </c>
      <c r="I141" s="198"/>
      <c r="J141" s="80"/>
      <c r="K141" s="31"/>
      <c r="N141" s="125"/>
    </row>
    <row r="142" spans="1:14" s="29" customFormat="1" ht="37.5" customHeight="1">
      <c r="A142" s="56">
        <v>9</v>
      </c>
      <c r="B142" s="136" t="s">
        <v>215</v>
      </c>
      <c r="C142" s="101">
        <v>2</v>
      </c>
      <c r="D142" s="101" t="s">
        <v>221</v>
      </c>
      <c r="E142" s="48">
        <v>0</v>
      </c>
      <c r="F142" s="75" t="s">
        <v>225</v>
      </c>
      <c r="G142" s="116" t="s">
        <v>209</v>
      </c>
      <c r="H142" s="116" t="s">
        <v>13</v>
      </c>
      <c r="I142" s="198"/>
      <c r="J142" s="80"/>
      <c r="K142" s="31"/>
      <c r="N142" s="125"/>
    </row>
    <row r="143" spans="1:14" s="29" customFormat="1" ht="37.5" customHeight="1">
      <c r="A143" s="13">
        <v>10</v>
      </c>
      <c r="B143" s="137" t="s">
        <v>216</v>
      </c>
      <c r="C143" s="77">
        <v>7</v>
      </c>
      <c r="D143" s="77" t="s">
        <v>223</v>
      </c>
      <c r="E143" s="48">
        <v>0</v>
      </c>
      <c r="F143" s="115" t="s">
        <v>225</v>
      </c>
      <c r="G143" s="116" t="s">
        <v>209</v>
      </c>
      <c r="H143" s="116" t="s">
        <v>13</v>
      </c>
      <c r="I143" s="198"/>
      <c r="J143" s="80"/>
      <c r="K143" s="31"/>
      <c r="N143" s="125"/>
    </row>
    <row r="144" spans="1:14" s="29" customFormat="1" ht="37.5" customHeight="1">
      <c r="A144" s="56">
        <v>11</v>
      </c>
      <c r="B144" s="137" t="s">
        <v>217</v>
      </c>
      <c r="C144" s="77">
        <v>4</v>
      </c>
      <c r="D144" s="77" t="s">
        <v>224</v>
      </c>
      <c r="E144" s="48">
        <v>0</v>
      </c>
      <c r="F144" s="115" t="s">
        <v>225</v>
      </c>
      <c r="G144" s="116" t="s">
        <v>209</v>
      </c>
      <c r="H144" s="116" t="s">
        <v>13</v>
      </c>
      <c r="I144" s="198"/>
      <c r="J144" s="80"/>
      <c r="K144" s="31"/>
      <c r="N144" s="125"/>
    </row>
    <row r="145" spans="1:14" s="29" customFormat="1" ht="37.5" customHeight="1">
      <c r="A145" s="13">
        <v>12</v>
      </c>
      <c r="B145" s="137" t="s">
        <v>218</v>
      </c>
      <c r="C145" s="77">
        <v>1</v>
      </c>
      <c r="D145" s="77" t="s">
        <v>222</v>
      </c>
      <c r="E145" s="48">
        <v>0</v>
      </c>
      <c r="F145" s="115" t="s">
        <v>225</v>
      </c>
      <c r="G145" s="116" t="s">
        <v>209</v>
      </c>
      <c r="H145" s="116" t="s">
        <v>13</v>
      </c>
      <c r="I145" s="198"/>
      <c r="J145" s="80"/>
      <c r="K145" s="31"/>
      <c r="N145" s="125"/>
    </row>
    <row r="146" spans="1:14" s="29" customFormat="1" ht="37.5" customHeight="1">
      <c r="A146" s="56">
        <v>13</v>
      </c>
      <c r="B146" s="137" t="s">
        <v>219</v>
      </c>
      <c r="C146" s="77">
        <v>14</v>
      </c>
      <c r="D146" s="77" t="s">
        <v>221</v>
      </c>
      <c r="E146" s="48">
        <v>0</v>
      </c>
      <c r="F146" s="115" t="s">
        <v>225</v>
      </c>
      <c r="G146" s="116" t="s">
        <v>209</v>
      </c>
      <c r="H146" s="116" t="s">
        <v>13</v>
      </c>
      <c r="I146" s="198"/>
      <c r="J146" s="80"/>
      <c r="K146" s="31"/>
      <c r="N146" s="125"/>
    </row>
    <row r="147" spans="1:14" s="29" customFormat="1" ht="37.5" customHeight="1">
      <c r="A147" s="13">
        <v>14</v>
      </c>
      <c r="B147" s="137" t="s">
        <v>220</v>
      </c>
      <c r="C147" s="77">
        <v>26</v>
      </c>
      <c r="D147" s="77" t="s">
        <v>221</v>
      </c>
      <c r="E147" s="48">
        <v>0</v>
      </c>
      <c r="F147" s="115" t="s">
        <v>225</v>
      </c>
      <c r="G147" s="116" t="s">
        <v>209</v>
      </c>
      <c r="H147" s="116" t="s">
        <v>13</v>
      </c>
      <c r="I147" s="198"/>
      <c r="J147" s="80"/>
      <c r="K147" s="31"/>
      <c r="N147" s="125"/>
    </row>
    <row r="148" spans="1:14" s="29" customFormat="1" ht="37.5" customHeight="1">
      <c r="A148" s="13">
        <v>15</v>
      </c>
      <c r="B148" s="137" t="s">
        <v>446</v>
      </c>
      <c r="C148" s="77">
        <v>350</v>
      </c>
      <c r="D148" s="77" t="s">
        <v>447</v>
      </c>
      <c r="E148" s="48">
        <v>0</v>
      </c>
      <c r="F148" s="115" t="s">
        <v>448</v>
      </c>
      <c r="G148" s="116" t="s">
        <v>209</v>
      </c>
      <c r="H148" s="116" t="s">
        <v>13</v>
      </c>
      <c r="I148" s="198"/>
      <c r="J148" s="158"/>
      <c r="K148" s="31"/>
      <c r="N148" s="125"/>
    </row>
    <row r="149" spans="1:14" s="29" customFormat="1" ht="23.25" customHeight="1">
      <c r="A149" s="56"/>
      <c r="B149" s="13"/>
      <c r="C149" s="13"/>
      <c r="D149" s="41" t="s">
        <v>4</v>
      </c>
      <c r="E149" s="42">
        <f>SUM(E134:E148)</f>
        <v>0</v>
      </c>
      <c r="F149" s="75"/>
      <c r="G149" s="38"/>
      <c r="H149" s="38"/>
      <c r="I149" s="199"/>
      <c r="J149" s="31"/>
      <c r="K149" s="31"/>
      <c r="N149" s="125"/>
    </row>
    <row r="150" spans="1:14" s="29" customFormat="1" ht="39" customHeight="1">
      <c r="A150" s="156"/>
      <c r="B150" s="49"/>
      <c r="C150" s="49"/>
      <c r="D150" s="44"/>
      <c r="E150" s="45"/>
      <c r="F150" s="72"/>
      <c r="G150" s="33"/>
      <c r="H150" s="33"/>
      <c r="I150" s="196"/>
      <c r="N150" s="125"/>
    </row>
    <row r="151" spans="1:8" ht="12.75">
      <c r="A151" s="37" t="s">
        <v>21</v>
      </c>
      <c r="G151" s="6"/>
      <c r="H151" s="6"/>
    </row>
    <row r="152" spans="1:11" ht="24.75" customHeight="1">
      <c r="A152" s="154" t="s">
        <v>335</v>
      </c>
      <c r="B152" s="68" t="s">
        <v>53</v>
      </c>
      <c r="C152" s="68" t="s">
        <v>54</v>
      </c>
      <c r="D152" s="68" t="s">
        <v>55</v>
      </c>
      <c r="E152" s="68" t="s">
        <v>56</v>
      </c>
      <c r="F152" s="74" t="s">
        <v>57</v>
      </c>
      <c r="G152" s="68" t="s">
        <v>20</v>
      </c>
      <c r="H152" s="68" t="s">
        <v>19</v>
      </c>
      <c r="I152" s="68"/>
      <c r="J152" s="68"/>
      <c r="K152" s="68"/>
    </row>
    <row r="153" spans="1:11" ht="24.75" customHeight="1">
      <c r="A153" s="56">
        <v>1</v>
      </c>
      <c r="B153" s="56" t="s">
        <v>126</v>
      </c>
      <c r="C153" s="56">
        <v>3</v>
      </c>
      <c r="D153" s="56" t="s">
        <v>7</v>
      </c>
      <c r="E153" s="121">
        <v>0</v>
      </c>
      <c r="F153" s="115" t="s">
        <v>65</v>
      </c>
      <c r="G153" s="116" t="s">
        <v>41</v>
      </c>
      <c r="H153" s="116" t="s">
        <v>13</v>
      </c>
      <c r="I153" s="198"/>
      <c r="J153" s="20"/>
      <c r="K153" s="20"/>
    </row>
    <row r="154" spans="1:14" ht="25.5">
      <c r="A154" s="13">
        <v>2</v>
      </c>
      <c r="B154" s="56" t="s">
        <v>127</v>
      </c>
      <c r="C154" s="56">
        <v>1</v>
      </c>
      <c r="D154" s="56" t="s">
        <v>7</v>
      </c>
      <c r="E154" s="121">
        <v>0</v>
      </c>
      <c r="F154" s="115" t="s">
        <v>65</v>
      </c>
      <c r="G154" s="116" t="s">
        <v>41</v>
      </c>
      <c r="H154" s="116" t="s">
        <v>13</v>
      </c>
      <c r="I154" s="198"/>
      <c r="J154" s="20"/>
      <c r="K154" s="20"/>
      <c r="N154" s="68"/>
    </row>
    <row r="155" spans="1:14" s="29" customFormat="1" ht="25.5">
      <c r="A155" s="56">
        <v>3</v>
      </c>
      <c r="B155" s="56" t="s">
        <v>128</v>
      </c>
      <c r="C155" s="56">
        <v>51</v>
      </c>
      <c r="D155" s="56" t="s">
        <v>7</v>
      </c>
      <c r="E155" s="121">
        <v>0</v>
      </c>
      <c r="F155" s="115" t="s">
        <v>65</v>
      </c>
      <c r="G155" s="116" t="s">
        <v>41</v>
      </c>
      <c r="H155" s="116" t="s">
        <v>13</v>
      </c>
      <c r="I155" s="198"/>
      <c r="J155" s="31"/>
      <c r="K155" s="31"/>
      <c r="N155" s="103"/>
    </row>
    <row r="156" spans="1:14" s="29" customFormat="1" ht="25.5">
      <c r="A156" s="13">
        <v>4</v>
      </c>
      <c r="B156" s="56" t="s">
        <v>130</v>
      </c>
      <c r="C156" s="56">
        <v>56</v>
      </c>
      <c r="D156" s="56" t="s">
        <v>7</v>
      </c>
      <c r="E156" s="121">
        <v>0</v>
      </c>
      <c r="F156" s="115" t="s">
        <v>65</v>
      </c>
      <c r="G156" s="116" t="s">
        <v>41</v>
      </c>
      <c r="H156" s="116" t="s">
        <v>13</v>
      </c>
      <c r="I156" s="198"/>
      <c r="J156" s="31"/>
      <c r="K156" s="31"/>
      <c r="N156" s="124"/>
    </row>
    <row r="157" spans="1:14" s="29" customFormat="1" ht="25.5">
      <c r="A157" s="56">
        <v>5</v>
      </c>
      <c r="B157" s="56" t="s">
        <v>107</v>
      </c>
      <c r="C157" s="56">
        <v>2</v>
      </c>
      <c r="D157" s="56" t="s">
        <v>7</v>
      </c>
      <c r="E157" s="121">
        <v>0</v>
      </c>
      <c r="F157" s="115" t="s">
        <v>65</v>
      </c>
      <c r="G157" s="116" t="s">
        <v>41</v>
      </c>
      <c r="H157" s="116" t="s">
        <v>13</v>
      </c>
      <c r="I157" s="198"/>
      <c r="J157" s="31"/>
      <c r="K157" s="31"/>
      <c r="N157" s="125"/>
    </row>
    <row r="158" spans="1:14" s="29" customFormat="1" ht="25.5">
      <c r="A158" s="13">
        <v>6</v>
      </c>
      <c r="B158" s="56" t="s">
        <v>105</v>
      </c>
      <c r="C158" s="56">
        <v>3</v>
      </c>
      <c r="D158" s="56" t="s">
        <v>7</v>
      </c>
      <c r="E158" s="121">
        <v>0</v>
      </c>
      <c r="F158" s="115" t="s">
        <v>65</v>
      </c>
      <c r="G158" s="116" t="s">
        <v>41</v>
      </c>
      <c r="H158" s="116" t="s">
        <v>13</v>
      </c>
      <c r="I158" s="198"/>
      <c r="J158" s="31"/>
      <c r="K158" s="31"/>
      <c r="N158" s="125"/>
    </row>
    <row r="159" spans="1:14" ht="25.5">
      <c r="A159" s="56">
        <v>7</v>
      </c>
      <c r="B159" s="56" t="s">
        <v>106</v>
      </c>
      <c r="C159" s="56">
        <v>63</v>
      </c>
      <c r="D159" s="56" t="s">
        <v>7</v>
      </c>
      <c r="E159" s="121">
        <v>0</v>
      </c>
      <c r="F159" s="115" t="s">
        <v>65</v>
      </c>
      <c r="G159" s="116" t="s">
        <v>41</v>
      </c>
      <c r="H159" s="116" t="s">
        <v>13</v>
      </c>
      <c r="I159" s="198"/>
      <c r="J159" s="20"/>
      <c r="K159" s="20"/>
      <c r="N159" s="36"/>
    </row>
    <row r="160" spans="1:11" ht="25.5">
      <c r="A160" s="13">
        <v>8</v>
      </c>
      <c r="B160" s="56" t="s">
        <v>104</v>
      </c>
      <c r="C160" s="56">
        <v>52</v>
      </c>
      <c r="D160" s="56" t="s">
        <v>7</v>
      </c>
      <c r="E160" s="121">
        <v>0</v>
      </c>
      <c r="F160" s="115" t="s">
        <v>65</v>
      </c>
      <c r="G160" s="116" t="s">
        <v>41</v>
      </c>
      <c r="H160" s="116" t="s">
        <v>13</v>
      </c>
      <c r="I160" s="198"/>
      <c r="J160" s="20"/>
      <c r="K160" s="20"/>
    </row>
    <row r="161" spans="1:13" ht="38.25">
      <c r="A161" s="56">
        <v>9</v>
      </c>
      <c r="B161" s="136" t="s">
        <v>231</v>
      </c>
      <c r="C161" s="101">
        <v>15</v>
      </c>
      <c r="D161" s="101" t="s">
        <v>205</v>
      </c>
      <c r="E161" s="121">
        <v>0</v>
      </c>
      <c r="F161" s="75" t="s">
        <v>225</v>
      </c>
      <c r="G161" s="116" t="s">
        <v>209</v>
      </c>
      <c r="H161" s="116" t="s">
        <v>13</v>
      </c>
      <c r="I161" s="198"/>
      <c r="J161" s="80"/>
      <c r="K161" s="80"/>
      <c r="L161"/>
      <c r="M161"/>
    </row>
    <row r="162" spans="1:13" ht="38.25">
      <c r="A162" s="13">
        <v>10</v>
      </c>
      <c r="B162" s="137" t="s">
        <v>232</v>
      </c>
      <c r="C162" s="77">
        <v>2</v>
      </c>
      <c r="D162" s="77" t="s">
        <v>221</v>
      </c>
      <c r="E162" s="121">
        <v>0</v>
      </c>
      <c r="F162" s="115" t="s">
        <v>225</v>
      </c>
      <c r="G162" s="116" t="s">
        <v>209</v>
      </c>
      <c r="H162" s="116" t="s">
        <v>13</v>
      </c>
      <c r="I162" s="198"/>
      <c r="J162" s="80"/>
      <c r="K162" s="80"/>
      <c r="L162"/>
      <c r="M162"/>
    </row>
    <row r="163" spans="1:13" ht="63.75">
      <c r="A163" s="56">
        <v>11</v>
      </c>
      <c r="B163" s="137" t="s">
        <v>233</v>
      </c>
      <c r="C163" s="77">
        <v>40</v>
      </c>
      <c r="D163" s="77" t="s">
        <v>273</v>
      </c>
      <c r="E163" s="121">
        <v>0</v>
      </c>
      <c r="F163" s="115" t="s">
        <v>225</v>
      </c>
      <c r="G163" s="116" t="s">
        <v>209</v>
      </c>
      <c r="H163" s="116" t="s">
        <v>13</v>
      </c>
      <c r="I163" s="198"/>
      <c r="J163" s="80"/>
      <c r="K163" s="80"/>
      <c r="L163"/>
      <c r="M163"/>
    </row>
    <row r="164" spans="1:13" ht="63.75">
      <c r="A164" s="13">
        <v>12</v>
      </c>
      <c r="B164" s="137" t="s">
        <v>234</v>
      </c>
      <c r="C164" s="77">
        <v>20</v>
      </c>
      <c r="D164" s="77" t="s">
        <v>273</v>
      </c>
      <c r="E164" s="121">
        <v>0</v>
      </c>
      <c r="F164" s="115" t="s">
        <v>225</v>
      </c>
      <c r="G164" s="116" t="s">
        <v>209</v>
      </c>
      <c r="H164" s="116" t="s">
        <v>13</v>
      </c>
      <c r="I164" s="198"/>
      <c r="J164" s="80"/>
      <c r="K164" s="80"/>
      <c r="L164"/>
      <c r="M164"/>
    </row>
    <row r="165" spans="1:13" ht="76.5">
      <c r="A165" s="56">
        <v>13</v>
      </c>
      <c r="B165" s="136" t="s">
        <v>235</v>
      </c>
      <c r="C165" s="101">
        <v>1</v>
      </c>
      <c r="D165" s="101" t="s">
        <v>274</v>
      </c>
      <c r="E165" s="121">
        <v>0</v>
      </c>
      <c r="F165" s="75" t="s">
        <v>225</v>
      </c>
      <c r="G165" s="116" t="s">
        <v>209</v>
      </c>
      <c r="H165" s="116" t="s">
        <v>13</v>
      </c>
      <c r="I165" s="198"/>
      <c r="J165" s="80"/>
      <c r="K165" s="80"/>
      <c r="L165"/>
      <c r="M165"/>
    </row>
    <row r="166" spans="1:13" ht="38.25">
      <c r="A166" s="13">
        <v>14</v>
      </c>
      <c r="B166" s="137" t="s">
        <v>236</v>
      </c>
      <c r="C166" s="77">
        <v>37</v>
      </c>
      <c r="D166" s="77" t="s">
        <v>221</v>
      </c>
      <c r="E166" s="121">
        <v>0</v>
      </c>
      <c r="F166" s="115" t="s">
        <v>225</v>
      </c>
      <c r="G166" s="116" t="s">
        <v>209</v>
      </c>
      <c r="H166" s="116" t="s">
        <v>13</v>
      </c>
      <c r="I166" s="198"/>
      <c r="J166" s="80"/>
      <c r="K166" s="80"/>
      <c r="L166"/>
      <c r="M166"/>
    </row>
    <row r="167" spans="1:13" ht="38.25">
      <c r="A167" s="56">
        <v>15</v>
      </c>
      <c r="B167" s="137" t="s">
        <v>237</v>
      </c>
      <c r="C167" s="77">
        <v>44</v>
      </c>
      <c r="D167" s="77" t="s">
        <v>224</v>
      </c>
      <c r="E167" s="121">
        <v>0</v>
      </c>
      <c r="F167" s="115" t="s">
        <v>225</v>
      </c>
      <c r="G167" s="116" t="s">
        <v>209</v>
      </c>
      <c r="H167" s="116" t="s">
        <v>13</v>
      </c>
      <c r="I167" s="198"/>
      <c r="J167" s="80"/>
      <c r="K167" s="80"/>
      <c r="L167"/>
      <c r="M167"/>
    </row>
    <row r="168" spans="1:13" ht="38.25">
      <c r="A168" s="13">
        <v>16</v>
      </c>
      <c r="B168" s="137" t="s">
        <v>238</v>
      </c>
      <c r="C168" s="77">
        <v>12</v>
      </c>
      <c r="D168" s="77" t="s">
        <v>221</v>
      </c>
      <c r="E168" s="121">
        <v>0</v>
      </c>
      <c r="F168" s="115" t="s">
        <v>225</v>
      </c>
      <c r="G168" s="116" t="s">
        <v>209</v>
      </c>
      <c r="H168" s="116" t="s">
        <v>13</v>
      </c>
      <c r="I168" s="198"/>
      <c r="J168" s="80"/>
      <c r="K168" s="80"/>
      <c r="L168"/>
      <c r="M168"/>
    </row>
    <row r="169" spans="1:13" ht="38.25">
      <c r="A169" s="56">
        <v>17</v>
      </c>
      <c r="B169" s="137" t="s">
        <v>239</v>
      </c>
      <c r="C169" s="77">
        <v>11</v>
      </c>
      <c r="D169" s="77" t="s">
        <v>224</v>
      </c>
      <c r="E169" s="121">
        <v>0</v>
      </c>
      <c r="F169" s="115" t="s">
        <v>225</v>
      </c>
      <c r="G169" s="116" t="s">
        <v>209</v>
      </c>
      <c r="H169" s="116" t="s">
        <v>13</v>
      </c>
      <c r="I169" s="198"/>
      <c r="J169" s="80"/>
      <c r="K169" s="80"/>
      <c r="L169"/>
      <c r="M169"/>
    </row>
    <row r="170" spans="1:13" ht="38.25">
      <c r="A170" s="13">
        <v>18</v>
      </c>
      <c r="B170" s="137" t="s">
        <v>240</v>
      </c>
      <c r="C170" s="77">
        <v>94</v>
      </c>
      <c r="D170" s="77" t="s">
        <v>221</v>
      </c>
      <c r="E170" s="121">
        <v>0</v>
      </c>
      <c r="F170" s="115" t="s">
        <v>225</v>
      </c>
      <c r="G170" s="116" t="s">
        <v>209</v>
      </c>
      <c r="H170" s="116" t="s">
        <v>13</v>
      </c>
      <c r="I170" s="198"/>
      <c r="J170" s="80"/>
      <c r="K170" s="80"/>
      <c r="L170"/>
      <c r="M170"/>
    </row>
    <row r="171" spans="1:13" ht="63.75">
      <c r="A171" s="56">
        <v>19</v>
      </c>
      <c r="B171" s="136" t="s">
        <v>241</v>
      </c>
      <c r="C171" s="101">
        <v>2</v>
      </c>
      <c r="D171" s="101" t="s">
        <v>273</v>
      </c>
      <c r="E171" s="121">
        <v>0</v>
      </c>
      <c r="F171" s="75" t="s">
        <v>225</v>
      </c>
      <c r="G171" s="116" t="s">
        <v>209</v>
      </c>
      <c r="H171" s="116" t="s">
        <v>13</v>
      </c>
      <c r="I171" s="198"/>
      <c r="J171" s="80"/>
      <c r="K171" s="80"/>
      <c r="L171"/>
      <c r="M171"/>
    </row>
    <row r="172" spans="1:13" ht="38.25">
      <c r="A172" s="13">
        <v>20</v>
      </c>
      <c r="B172" s="137" t="s">
        <v>242</v>
      </c>
      <c r="C172" s="77">
        <v>1</v>
      </c>
      <c r="D172" s="77" t="s">
        <v>205</v>
      </c>
      <c r="E172" s="121">
        <v>0</v>
      </c>
      <c r="F172" s="115" t="s">
        <v>225</v>
      </c>
      <c r="G172" s="116" t="s">
        <v>209</v>
      </c>
      <c r="H172" s="116" t="s">
        <v>13</v>
      </c>
      <c r="I172" s="198"/>
      <c r="J172" s="80"/>
      <c r="K172" s="80"/>
      <c r="L172"/>
      <c r="M172"/>
    </row>
    <row r="173" spans="1:13" ht="38.25">
      <c r="A173" s="56">
        <v>21</v>
      </c>
      <c r="B173" s="137" t="s">
        <v>243</v>
      </c>
      <c r="C173" s="77">
        <v>10</v>
      </c>
      <c r="D173" s="77" t="s">
        <v>221</v>
      </c>
      <c r="E173" s="121">
        <v>0</v>
      </c>
      <c r="F173" s="115" t="s">
        <v>225</v>
      </c>
      <c r="G173" s="116" t="s">
        <v>209</v>
      </c>
      <c r="H173" s="116" t="s">
        <v>13</v>
      </c>
      <c r="I173" s="198"/>
      <c r="J173" s="80"/>
      <c r="K173" s="80"/>
      <c r="L173"/>
      <c r="M173"/>
    </row>
    <row r="174" spans="1:13" ht="38.25">
      <c r="A174" s="13">
        <v>22</v>
      </c>
      <c r="B174" s="137" t="s">
        <v>244</v>
      </c>
      <c r="C174" s="77">
        <v>1</v>
      </c>
      <c r="D174" s="77" t="s">
        <v>221</v>
      </c>
      <c r="E174" s="121">
        <v>0</v>
      </c>
      <c r="F174" s="115" t="s">
        <v>225</v>
      </c>
      <c r="G174" s="116" t="s">
        <v>209</v>
      </c>
      <c r="H174" s="116" t="s">
        <v>13</v>
      </c>
      <c r="I174" s="198"/>
      <c r="J174" s="80"/>
      <c r="K174" s="80"/>
      <c r="L174"/>
      <c r="M174"/>
    </row>
    <row r="175" spans="1:13" ht="38.25">
      <c r="A175" s="56">
        <v>23</v>
      </c>
      <c r="B175" s="137" t="s">
        <v>245</v>
      </c>
      <c r="C175" s="77">
        <v>2</v>
      </c>
      <c r="D175" s="77" t="s">
        <v>275</v>
      </c>
      <c r="E175" s="121">
        <v>0</v>
      </c>
      <c r="F175" s="115" t="s">
        <v>225</v>
      </c>
      <c r="G175" s="116" t="s">
        <v>209</v>
      </c>
      <c r="H175" s="116" t="s">
        <v>13</v>
      </c>
      <c r="I175" s="198"/>
      <c r="J175" s="80"/>
      <c r="K175" s="80"/>
      <c r="L175"/>
      <c r="M175"/>
    </row>
    <row r="176" spans="1:13" ht="38.25">
      <c r="A176" s="13">
        <v>24</v>
      </c>
      <c r="B176" s="136" t="s">
        <v>246</v>
      </c>
      <c r="C176" s="101">
        <v>1</v>
      </c>
      <c r="D176" s="101" t="s">
        <v>221</v>
      </c>
      <c r="E176" s="121">
        <v>0</v>
      </c>
      <c r="F176" s="75" t="s">
        <v>225</v>
      </c>
      <c r="G176" s="116" t="s">
        <v>209</v>
      </c>
      <c r="H176" s="116" t="s">
        <v>13</v>
      </c>
      <c r="I176" s="198"/>
      <c r="J176" s="80"/>
      <c r="K176" s="80"/>
      <c r="L176"/>
      <c r="M176"/>
    </row>
    <row r="177" spans="1:13" ht="38.25">
      <c r="A177" s="56">
        <v>25</v>
      </c>
      <c r="B177" s="137" t="s">
        <v>247</v>
      </c>
      <c r="C177" s="77">
        <v>1</v>
      </c>
      <c r="D177" s="77" t="s">
        <v>221</v>
      </c>
      <c r="E177" s="121">
        <v>0</v>
      </c>
      <c r="F177" s="115" t="s">
        <v>225</v>
      </c>
      <c r="G177" s="116" t="s">
        <v>209</v>
      </c>
      <c r="H177" s="116" t="s">
        <v>13</v>
      </c>
      <c r="I177" s="198"/>
      <c r="J177" s="80"/>
      <c r="K177" s="80"/>
      <c r="L177"/>
      <c r="M177"/>
    </row>
    <row r="178" spans="1:13" ht="38.25">
      <c r="A178" s="13">
        <v>26</v>
      </c>
      <c r="B178" s="137" t="s">
        <v>248</v>
      </c>
      <c r="C178" s="77">
        <v>57</v>
      </c>
      <c r="D178" s="77" t="s">
        <v>221</v>
      </c>
      <c r="E178" s="121">
        <v>0</v>
      </c>
      <c r="F178" s="115" t="s">
        <v>225</v>
      </c>
      <c r="G178" s="116" t="s">
        <v>209</v>
      </c>
      <c r="H178" s="116" t="s">
        <v>13</v>
      </c>
      <c r="I178" s="198"/>
      <c r="J178" s="80"/>
      <c r="K178" s="80"/>
      <c r="L178"/>
      <c r="M178"/>
    </row>
    <row r="179" spans="1:13" ht="38.25">
      <c r="A179" s="56">
        <v>27</v>
      </c>
      <c r="B179" s="137" t="s">
        <v>249</v>
      </c>
      <c r="C179" s="77">
        <v>28</v>
      </c>
      <c r="D179" s="77" t="s">
        <v>221</v>
      </c>
      <c r="E179" s="121">
        <v>0</v>
      </c>
      <c r="F179" s="115" t="s">
        <v>225</v>
      </c>
      <c r="G179" s="116" t="s">
        <v>209</v>
      </c>
      <c r="H179" s="116" t="s">
        <v>13</v>
      </c>
      <c r="I179" s="198"/>
      <c r="J179" s="80"/>
      <c r="K179" s="80"/>
      <c r="L179"/>
      <c r="M179"/>
    </row>
    <row r="180" spans="1:13" ht="38.25">
      <c r="A180" s="13">
        <v>28</v>
      </c>
      <c r="B180" s="137" t="s">
        <v>250</v>
      </c>
      <c r="C180" s="77">
        <v>4</v>
      </c>
      <c r="D180" s="77" t="s">
        <v>221</v>
      </c>
      <c r="E180" s="121">
        <v>0</v>
      </c>
      <c r="F180" s="115" t="s">
        <v>225</v>
      </c>
      <c r="G180" s="116" t="s">
        <v>209</v>
      </c>
      <c r="H180" s="116" t="s">
        <v>13</v>
      </c>
      <c r="I180" s="198"/>
      <c r="J180" s="80"/>
      <c r="K180" s="80"/>
      <c r="L180"/>
      <c r="M180"/>
    </row>
    <row r="181" spans="1:13" ht="38.25">
      <c r="A181" s="56">
        <v>29</v>
      </c>
      <c r="B181" s="136" t="s">
        <v>251</v>
      </c>
      <c r="C181" s="101">
        <v>12</v>
      </c>
      <c r="D181" s="101" t="s">
        <v>221</v>
      </c>
      <c r="E181" s="121">
        <v>0</v>
      </c>
      <c r="F181" s="75" t="s">
        <v>272</v>
      </c>
      <c r="G181" s="116" t="s">
        <v>209</v>
      </c>
      <c r="H181" s="116" t="s">
        <v>13</v>
      </c>
      <c r="I181" s="198"/>
      <c r="J181" s="80"/>
      <c r="K181" s="80"/>
      <c r="L181"/>
      <c r="M181"/>
    </row>
    <row r="182" spans="1:13" ht="38.25">
      <c r="A182" s="13">
        <v>30</v>
      </c>
      <c r="B182" s="137" t="s">
        <v>252</v>
      </c>
      <c r="C182" s="77">
        <v>34</v>
      </c>
      <c r="D182" s="77" t="s">
        <v>221</v>
      </c>
      <c r="E182" s="121">
        <v>0</v>
      </c>
      <c r="F182" s="115" t="s">
        <v>272</v>
      </c>
      <c r="G182" s="116" t="s">
        <v>209</v>
      </c>
      <c r="H182" s="116" t="s">
        <v>13</v>
      </c>
      <c r="I182" s="198"/>
      <c r="J182" s="80"/>
      <c r="K182" s="80"/>
      <c r="L182"/>
      <c r="M182"/>
    </row>
    <row r="183" spans="1:13" ht="25.5">
      <c r="A183" s="56">
        <v>31</v>
      </c>
      <c r="B183" s="137" t="s">
        <v>253</v>
      </c>
      <c r="C183" s="77">
        <v>92</v>
      </c>
      <c r="D183" s="77" t="s">
        <v>276</v>
      </c>
      <c r="E183" s="121">
        <v>0</v>
      </c>
      <c r="F183" s="115" t="s">
        <v>272</v>
      </c>
      <c r="G183" s="116" t="s">
        <v>209</v>
      </c>
      <c r="H183" s="116" t="s">
        <v>13</v>
      </c>
      <c r="I183" s="198"/>
      <c r="J183" s="80"/>
      <c r="K183" s="80"/>
      <c r="L183"/>
      <c r="M183"/>
    </row>
    <row r="184" spans="1:13" ht="102">
      <c r="A184" s="13">
        <v>32</v>
      </c>
      <c r="B184" s="137" t="s">
        <v>254</v>
      </c>
      <c r="C184" s="138">
        <v>4197</v>
      </c>
      <c r="D184" s="77" t="s">
        <v>277</v>
      </c>
      <c r="E184" s="121">
        <v>0</v>
      </c>
      <c r="F184" s="115" t="s">
        <v>272</v>
      </c>
      <c r="G184" s="116" t="s">
        <v>209</v>
      </c>
      <c r="H184" s="116" t="s">
        <v>13</v>
      </c>
      <c r="I184" s="198"/>
      <c r="J184" s="80"/>
      <c r="K184" s="80"/>
      <c r="L184"/>
      <c r="M184"/>
    </row>
    <row r="185" spans="1:13" ht="63.75">
      <c r="A185" s="56">
        <v>33</v>
      </c>
      <c r="B185" s="137" t="s">
        <v>255</v>
      </c>
      <c r="C185" s="77">
        <v>90</v>
      </c>
      <c r="D185" s="77" t="s">
        <v>230</v>
      </c>
      <c r="E185" s="121">
        <v>0</v>
      </c>
      <c r="F185" s="115" t="s">
        <v>272</v>
      </c>
      <c r="G185" s="116" t="s">
        <v>209</v>
      </c>
      <c r="H185" s="116" t="s">
        <v>13</v>
      </c>
      <c r="I185" s="198"/>
      <c r="J185" s="80"/>
      <c r="K185" s="80"/>
      <c r="L185"/>
      <c r="M185"/>
    </row>
    <row r="186" spans="1:13" ht="63.75">
      <c r="A186" s="13">
        <v>34</v>
      </c>
      <c r="B186" s="137" t="s">
        <v>256</v>
      </c>
      <c r="C186" s="77">
        <v>540</v>
      </c>
      <c r="D186" s="77" t="s">
        <v>273</v>
      </c>
      <c r="E186" s="121">
        <v>0</v>
      </c>
      <c r="F186" s="115" t="s">
        <v>272</v>
      </c>
      <c r="G186" s="116" t="s">
        <v>209</v>
      </c>
      <c r="H186" s="116" t="s">
        <v>13</v>
      </c>
      <c r="I186" s="198"/>
      <c r="J186" s="80"/>
      <c r="K186" s="80"/>
      <c r="L186"/>
      <c r="M186"/>
    </row>
    <row r="187" spans="1:13" ht="63.75">
      <c r="A187" s="56">
        <v>35</v>
      </c>
      <c r="B187" s="137" t="s">
        <v>257</v>
      </c>
      <c r="C187" s="77">
        <v>300</v>
      </c>
      <c r="D187" s="77" t="s">
        <v>230</v>
      </c>
      <c r="E187" s="121">
        <v>0</v>
      </c>
      <c r="F187" s="115" t="s">
        <v>272</v>
      </c>
      <c r="G187" s="116" t="s">
        <v>209</v>
      </c>
      <c r="H187" s="116" t="s">
        <v>13</v>
      </c>
      <c r="I187" s="198"/>
      <c r="J187" s="80"/>
      <c r="K187" s="80"/>
      <c r="L187"/>
      <c r="M187"/>
    </row>
    <row r="188" spans="1:13" ht="102">
      <c r="A188" s="13">
        <v>36</v>
      </c>
      <c r="B188" s="137" t="s">
        <v>258</v>
      </c>
      <c r="C188" s="77">
        <v>560</v>
      </c>
      <c r="D188" s="77" t="s">
        <v>278</v>
      </c>
      <c r="E188" s="121">
        <v>0</v>
      </c>
      <c r="F188" s="115" t="s">
        <v>272</v>
      </c>
      <c r="G188" s="116" t="s">
        <v>209</v>
      </c>
      <c r="H188" s="116" t="s">
        <v>13</v>
      </c>
      <c r="I188" s="198"/>
      <c r="J188" s="80"/>
      <c r="K188" s="80"/>
      <c r="L188"/>
      <c r="M188"/>
    </row>
    <row r="189" spans="1:13" ht="102">
      <c r="A189" s="56">
        <v>37</v>
      </c>
      <c r="B189" s="136" t="s">
        <v>259</v>
      </c>
      <c r="C189" s="101">
        <v>690</v>
      </c>
      <c r="D189" s="101" t="s">
        <v>279</v>
      </c>
      <c r="E189" s="121">
        <v>0</v>
      </c>
      <c r="F189" s="75" t="s">
        <v>272</v>
      </c>
      <c r="G189" s="116" t="s">
        <v>209</v>
      </c>
      <c r="H189" s="116" t="s">
        <v>13</v>
      </c>
      <c r="I189" s="198"/>
      <c r="J189" s="80"/>
      <c r="K189" s="80"/>
      <c r="L189"/>
      <c r="M189"/>
    </row>
    <row r="190" spans="1:13" ht="63.75">
      <c r="A190" s="13">
        <v>38</v>
      </c>
      <c r="B190" s="137" t="s">
        <v>260</v>
      </c>
      <c r="C190" s="77">
        <v>470</v>
      </c>
      <c r="D190" s="77" t="s">
        <v>273</v>
      </c>
      <c r="E190" s="121">
        <v>0</v>
      </c>
      <c r="F190" s="115" t="s">
        <v>272</v>
      </c>
      <c r="G190" s="116" t="s">
        <v>209</v>
      </c>
      <c r="H190" s="116" t="s">
        <v>13</v>
      </c>
      <c r="I190" s="198"/>
      <c r="J190" s="80"/>
      <c r="K190" s="80"/>
      <c r="L190"/>
      <c r="M190"/>
    </row>
    <row r="191" spans="1:13" ht="63.75">
      <c r="A191" s="56">
        <v>39</v>
      </c>
      <c r="B191" s="137" t="s">
        <v>261</v>
      </c>
      <c r="C191" s="77">
        <v>368</v>
      </c>
      <c r="D191" s="77" t="s">
        <v>230</v>
      </c>
      <c r="E191" s="121">
        <v>0</v>
      </c>
      <c r="F191" s="115" t="s">
        <v>272</v>
      </c>
      <c r="G191" s="116" t="s">
        <v>209</v>
      </c>
      <c r="H191" s="116" t="s">
        <v>13</v>
      </c>
      <c r="I191" s="198"/>
      <c r="J191" s="80"/>
      <c r="K191" s="80"/>
      <c r="L191"/>
      <c r="M191"/>
    </row>
    <row r="192" spans="1:13" ht="38.25">
      <c r="A192" s="13">
        <v>40</v>
      </c>
      <c r="B192" s="137" t="s">
        <v>262</v>
      </c>
      <c r="C192" s="77">
        <v>85</v>
      </c>
      <c r="D192" s="77" t="s">
        <v>221</v>
      </c>
      <c r="E192" s="121">
        <v>0</v>
      </c>
      <c r="F192" s="115" t="s">
        <v>272</v>
      </c>
      <c r="G192" s="116" t="s">
        <v>209</v>
      </c>
      <c r="H192" s="116" t="s">
        <v>13</v>
      </c>
      <c r="I192" s="198"/>
      <c r="J192" s="80"/>
      <c r="K192" s="80"/>
      <c r="L192"/>
      <c r="M192"/>
    </row>
    <row r="193" spans="1:13" ht="38.25">
      <c r="A193" s="56">
        <v>41</v>
      </c>
      <c r="B193" s="137" t="s">
        <v>263</v>
      </c>
      <c r="C193" s="77">
        <v>250</v>
      </c>
      <c r="D193" s="77" t="s">
        <v>221</v>
      </c>
      <c r="E193" s="121">
        <v>0</v>
      </c>
      <c r="F193" s="115" t="s">
        <v>272</v>
      </c>
      <c r="G193" s="116" t="s">
        <v>209</v>
      </c>
      <c r="H193" s="116" t="s">
        <v>13</v>
      </c>
      <c r="I193" s="198"/>
      <c r="J193" s="80"/>
      <c r="K193" s="80"/>
      <c r="L193"/>
      <c r="M193"/>
    </row>
    <row r="194" spans="1:13" ht="63.75">
      <c r="A194" s="13">
        <v>42</v>
      </c>
      <c r="B194" s="137" t="s">
        <v>264</v>
      </c>
      <c r="C194" s="77">
        <v>120</v>
      </c>
      <c r="D194" s="77" t="s">
        <v>273</v>
      </c>
      <c r="E194" s="121">
        <v>0</v>
      </c>
      <c r="F194" s="115" t="s">
        <v>272</v>
      </c>
      <c r="G194" s="116" t="s">
        <v>209</v>
      </c>
      <c r="H194" s="116" t="s">
        <v>13</v>
      </c>
      <c r="I194" s="198"/>
      <c r="J194" s="213"/>
      <c r="K194" s="213"/>
      <c r="L194" s="207"/>
      <c r="M194" s="207"/>
    </row>
    <row r="195" spans="1:13" ht="76.5">
      <c r="A195" s="56">
        <v>43</v>
      </c>
      <c r="B195" s="136" t="s">
        <v>265</v>
      </c>
      <c r="C195" s="101">
        <v>260</v>
      </c>
      <c r="D195" s="101" t="s">
        <v>280</v>
      </c>
      <c r="E195" s="121">
        <v>0</v>
      </c>
      <c r="F195" s="75" t="s">
        <v>272</v>
      </c>
      <c r="G195" s="116" t="s">
        <v>209</v>
      </c>
      <c r="H195" s="116" t="s">
        <v>13</v>
      </c>
      <c r="I195" s="198"/>
      <c r="J195" s="80"/>
      <c r="K195" s="80"/>
      <c r="L195"/>
      <c r="M195"/>
    </row>
    <row r="196" spans="1:13" ht="38.25">
      <c r="A196" s="13">
        <v>44</v>
      </c>
      <c r="B196" s="137" t="s">
        <v>266</v>
      </c>
      <c r="C196" s="77">
        <v>380</v>
      </c>
      <c r="D196" s="77" t="s">
        <v>221</v>
      </c>
      <c r="E196" s="121">
        <v>0</v>
      </c>
      <c r="F196" s="115" t="s">
        <v>272</v>
      </c>
      <c r="G196" s="116" t="s">
        <v>209</v>
      </c>
      <c r="H196" s="116" t="s">
        <v>13</v>
      </c>
      <c r="I196" s="198"/>
      <c r="J196" s="213"/>
      <c r="K196" s="213"/>
      <c r="L196" s="207"/>
      <c r="M196" s="207"/>
    </row>
    <row r="197" spans="1:13" ht="102">
      <c r="A197" s="56">
        <v>45</v>
      </c>
      <c r="B197" s="137" t="s">
        <v>267</v>
      </c>
      <c r="C197" s="77">
        <v>76</v>
      </c>
      <c r="D197" s="77" t="s">
        <v>281</v>
      </c>
      <c r="E197" s="121">
        <v>0</v>
      </c>
      <c r="F197" s="115" t="s">
        <v>272</v>
      </c>
      <c r="G197" s="116" t="s">
        <v>209</v>
      </c>
      <c r="H197" s="116" t="s">
        <v>13</v>
      </c>
      <c r="I197" s="198"/>
      <c r="J197" s="213"/>
      <c r="K197" s="213"/>
      <c r="L197" s="207"/>
      <c r="M197" s="207"/>
    </row>
    <row r="198" spans="1:13" ht="63.75">
      <c r="A198" s="13">
        <v>46</v>
      </c>
      <c r="B198" s="136" t="s">
        <v>268</v>
      </c>
      <c r="C198" s="101">
        <v>17</v>
      </c>
      <c r="D198" s="101" t="s">
        <v>230</v>
      </c>
      <c r="E198" s="121">
        <v>0</v>
      </c>
      <c r="F198" s="75" t="s">
        <v>272</v>
      </c>
      <c r="G198" s="116" t="s">
        <v>209</v>
      </c>
      <c r="H198" s="116" t="s">
        <v>13</v>
      </c>
      <c r="I198" s="198"/>
      <c r="J198" s="213"/>
      <c r="K198" s="213"/>
      <c r="L198" s="207"/>
      <c r="M198" s="207"/>
    </row>
    <row r="199" spans="1:13" ht="63.75">
      <c r="A199" s="56">
        <v>47</v>
      </c>
      <c r="B199" s="137" t="s">
        <v>269</v>
      </c>
      <c r="C199" s="77">
        <v>457</v>
      </c>
      <c r="D199" s="77" t="s">
        <v>230</v>
      </c>
      <c r="E199" s="121">
        <v>0</v>
      </c>
      <c r="F199" s="115" t="s">
        <v>272</v>
      </c>
      <c r="G199" s="116" t="s">
        <v>209</v>
      </c>
      <c r="H199" s="116" t="s">
        <v>13</v>
      </c>
      <c r="I199" s="198"/>
      <c r="J199" s="213"/>
      <c r="K199" s="213"/>
      <c r="L199" s="207"/>
      <c r="M199" s="207"/>
    </row>
    <row r="200" spans="1:13" ht="63.75">
      <c r="A200" s="13">
        <v>48</v>
      </c>
      <c r="B200" s="136" t="s">
        <v>270</v>
      </c>
      <c r="C200" s="101">
        <v>60</v>
      </c>
      <c r="D200" s="101" t="s">
        <v>230</v>
      </c>
      <c r="E200" s="121">
        <v>0</v>
      </c>
      <c r="F200" s="75" t="s">
        <v>272</v>
      </c>
      <c r="G200" s="116" t="s">
        <v>209</v>
      </c>
      <c r="H200" s="116" t="s">
        <v>13</v>
      </c>
      <c r="I200" s="198"/>
      <c r="J200" s="213"/>
      <c r="K200" s="213"/>
      <c r="L200" s="207"/>
      <c r="M200" s="207"/>
    </row>
    <row r="201" spans="1:13" ht="63.75">
      <c r="A201" s="56">
        <v>49</v>
      </c>
      <c r="B201" s="137" t="s">
        <v>271</v>
      </c>
      <c r="C201" s="77">
        <v>66</v>
      </c>
      <c r="D201" s="77" t="s">
        <v>273</v>
      </c>
      <c r="E201" s="121">
        <v>0</v>
      </c>
      <c r="F201" s="115" t="s">
        <v>272</v>
      </c>
      <c r="G201" s="116" t="s">
        <v>209</v>
      </c>
      <c r="H201" s="116" t="s">
        <v>13</v>
      </c>
      <c r="I201" s="198"/>
      <c r="J201" s="80"/>
      <c r="K201" s="80"/>
      <c r="L201"/>
      <c r="M201"/>
    </row>
    <row r="202" spans="1:13" ht="25.5">
      <c r="A202" s="13">
        <v>50</v>
      </c>
      <c r="B202" s="136" t="s">
        <v>328</v>
      </c>
      <c r="C202" s="101">
        <v>1442</v>
      </c>
      <c r="D202" s="101" t="s">
        <v>7</v>
      </c>
      <c r="E202" s="145">
        <v>0</v>
      </c>
      <c r="F202" s="75" t="s">
        <v>332</v>
      </c>
      <c r="G202" s="117" t="s">
        <v>41</v>
      </c>
      <c r="H202" s="116" t="s">
        <v>13</v>
      </c>
      <c r="I202" s="198"/>
      <c r="J202" s="80"/>
      <c r="K202" s="80"/>
      <c r="L202"/>
      <c r="M202"/>
    </row>
    <row r="203" spans="1:13" ht="25.5">
      <c r="A203" s="56">
        <v>51</v>
      </c>
      <c r="B203" s="136" t="s">
        <v>329</v>
      </c>
      <c r="C203" s="101">
        <v>492</v>
      </c>
      <c r="D203" s="101" t="s">
        <v>7</v>
      </c>
      <c r="E203" s="145">
        <v>0</v>
      </c>
      <c r="F203" s="75" t="s">
        <v>332</v>
      </c>
      <c r="G203" s="117" t="s">
        <v>41</v>
      </c>
      <c r="H203" s="116" t="s">
        <v>13</v>
      </c>
      <c r="I203" s="198"/>
      <c r="J203" s="80"/>
      <c r="K203" s="80"/>
      <c r="L203"/>
      <c r="M203"/>
    </row>
    <row r="204" spans="1:13" ht="25.5">
      <c r="A204" s="13">
        <v>52</v>
      </c>
      <c r="B204" s="136" t="s">
        <v>330</v>
      </c>
      <c r="C204" s="101">
        <v>956</v>
      </c>
      <c r="D204" s="101" t="s">
        <v>7</v>
      </c>
      <c r="E204" s="145">
        <v>0</v>
      </c>
      <c r="F204" s="75" t="s">
        <v>332</v>
      </c>
      <c r="G204" s="117" t="s">
        <v>41</v>
      </c>
      <c r="H204" s="116" t="s">
        <v>13</v>
      </c>
      <c r="I204" s="198"/>
      <c r="J204" s="80"/>
      <c r="K204" s="80"/>
      <c r="L204"/>
      <c r="M204"/>
    </row>
    <row r="205" spans="1:13" ht="25.5">
      <c r="A205" s="56">
        <v>53</v>
      </c>
      <c r="B205" s="136" t="s">
        <v>331</v>
      </c>
      <c r="C205" s="101">
        <v>584</v>
      </c>
      <c r="D205" s="101" t="s">
        <v>7</v>
      </c>
      <c r="E205" s="145">
        <v>0</v>
      </c>
      <c r="F205" s="75" t="s">
        <v>332</v>
      </c>
      <c r="G205" s="117" t="s">
        <v>41</v>
      </c>
      <c r="H205" s="116" t="s">
        <v>13</v>
      </c>
      <c r="I205" s="198"/>
      <c r="J205" s="80"/>
      <c r="K205" s="80"/>
      <c r="L205"/>
      <c r="M205"/>
    </row>
    <row r="206" spans="1:14" s="29" customFormat="1" ht="12.75">
      <c r="A206" s="41"/>
      <c r="B206" s="13"/>
      <c r="C206" s="13"/>
      <c r="D206" s="41" t="s">
        <v>4</v>
      </c>
      <c r="E206" s="42">
        <f>SUM(E153:E205)</f>
        <v>0</v>
      </c>
      <c r="F206" s="75"/>
      <c r="G206" s="38"/>
      <c r="H206" s="38"/>
      <c r="I206" s="199"/>
      <c r="J206" s="31"/>
      <c r="K206" s="31"/>
      <c r="N206" s="103"/>
    </row>
    <row r="207" spans="1:14" s="29" customFormat="1" ht="12.75">
      <c r="A207" s="44"/>
      <c r="B207" s="49"/>
      <c r="C207" s="49"/>
      <c r="D207" s="44"/>
      <c r="E207" s="45"/>
      <c r="F207" s="72"/>
      <c r="G207" s="33"/>
      <c r="H207" s="33"/>
      <c r="I207" s="196"/>
      <c r="N207" s="103"/>
    </row>
    <row r="208" spans="1:14" s="29" customFormat="1" ht="12.75">
      <c r="A208" s="47" t="s">
        <v>27</v>
      </c>
      <c r="B208" s="1"/>
      <c r="C208" s="1"/>
      <c r="D208" s="1"/>
      <c r="E208" s="1"/>
      <c r="F208" s="73"/>
      <c r="G208" s="6"/>
      <c r="H208" s="6"/>
      <c r="I208" s="196"/>
      <c r="N208" s="103"/>
    </row>
    <row r="209" spans="1:14" s="29" customFormat="1" ht="38.25">
      <c r="A209" s="68" t="s">
        <v>9</v>
      </c>
      <c r="B209" s="68" t="s">
        <v>53</v>
      </c>
      <c r="C209" s="68" t="s">
        <v>54</v>
      </c>
      <c r="D209" s="68" t="s">
        <v>55</v>
      </c>
      <c r="E209" s="68" t="s">
        <v>56</v>
      </c>
      <c r="F209" s="74" t="s">
        <v>57</v>
      </c>
      <c r="G209" s="68" t="s">
        <v>20</v>
      </c>
      <c r="H209" s="68" t="s">
        <v>19</v>
      </c>
      <c r="I209" s="68"/>
      <c r="J209" s="68"/>
      <c r="K209" s="68"/>
      <c r="N209" s="103"/>
    </row>
    <row r="210" spans="1:14" ht="102">
      <c r="A210" s="13">
        <v>1</v>
      </c>
      <c r="B210" s="135" t="s">
        <v>226</v>
      </c>
      <c r="C210" s="35">
        <v>431</v>
      </c>
      <c r="D210" s="101" t="s">
        <v>227</v>
      </c>
      <c r="E210" s="40">
        <v>0</v>
      </c>
      <c r="F210" s="75" t="s">
        <v>228</v>
      </c>
      <c r="G210" s="35" t="s">
        <v>209</v>
      </c>
      <c r="H210" s="116" t="s">
        <v>13</v>
      </c>
      <c r="I210" s="199"/>
      <c r="J210" s="20"/>
      <c r="K210" s="20"/>
      <c r="N210" s="35"/>
    </row>
    <row r="211" spans="1:14" ht="63.75">
      <c r="A211" s="13">
        <v>2</v>
      </c>
      <c r="B211" s="135" t="s">
        <v>229</v>
      </c>
      <c r="C211" s="35">
        <v>18</v>
      </c>
      <c r="D211" s="101" t="s">
        <v>230</v>
      </c>
      <c r="E211" s="40">
        <v>0</v>
      </c>
      <c r="F211" s="75" t="s">
        <v>228</v>
      </c>
      <c r="G211" s="35" t="s">
        <v>209</v>
      </c>
      <c r="H211" s="116" t="s">
        <v>13</v>
      </c>
      <c r="I211" s="199"/>
      <c r="J211" s="20"/>
      <c r="K211" s="20"/>
      <c r="N211" s="35"/>
    </row>
    <row r="212" spans="1:14" ht="25.5">
      <c r="A212" s="13">
        <v>3</v>
      </c>
      <c r="B212" s="135" t="s">
        <v>442</v>
      </c>
      <c r="C212" s="35">
        <v>101</v>
      </c>
      <c r="D212" s="101" t="s">
        <v>7</v>
      </c>
      <c r="E212" s="40">
        <f>101*11</f>
        <v>1111</v>
      </c>
      <c r="F212" s="75" t="s">
        <v>444</v>
      </c>
      <c r="G212" s="34" t="s">
        <v>41</v>
      </c>
      <c r="H212" s="116" t="s">
        <v>13</v>
      </c>
      <c r="I212" s="199"/>
      <c r="J212" s="20"/>
      <c r="K212" s="20"/>
      <c r="N212" s="139"/>
    </row>
    <row r="213" spans="1:14" ht="25.5">
      <c r="A213" s="13">
        <v>4</v>
      </c>
      <c r="B213" s="135" t="s">
        <v>443</v>
      </c>
      <c r="C213" s="35">
        <v>82</v>
      </c>
      <c r="D213" s="101" t="s">
        <v>7</v>
      </c>
      <c r="E213" s="40">
        <f>82*11</f>
        <v>902</v>
      </c>
      <c r="F213" s="75" t="s">
        <v>444</v>
      </c>
      <c r="G213" s="34" t="s">
        <v>41</v>
      </c>
      <c r="H213" s="116" t="s">
        <v>13</v>
      </c>
      <c r="I213" s="199"/>
      <c r="J213" s="20"/>
      <c r="K213" s="20"/>
      <c r="N213" s="139"/>
    </row>
    <row r="214" spans="1:14" ht="14.25" customHeight="1">
      <c r="A214" s="41"/>
      <c r="B214" s="13"/>
      <c r="C214" s="13"/>
      <c r="D214" s="41" t="s">
        <v>4</v>
      </c>
      <c r="E214" s="42">
        <f>SUM(E210:E213)</f>
        <v>2013</v>
      </c>
      <c r="F214" s="75"/>
      <c r="G214" s="38"/>
      <c r="H214" s="38"/>
      <c r="I214" s="199"/>
      <c r="J214" s="31"/>
      <c r="K214" s="31"/>
      <c r="N214" s="36"/>
    </row>
    <row r="215" spans="1:14" ht="12.75">
      <c r="A215" s="44"/>
      <c r="B215" s="44"/>
      <c r="C215" s="44"/>
      <c r="D215" s="44"/>
      <c r="E215" s="45"/>
      <c r="F215" s="71"/>
      <c r="G215" s="46"/>
      <c r="H215" s="46"/>
      <c r="J215" s="29"/>
      <c r="K215" s="29"/>
      <c r="N215" s="36"/>
    </row>
    <row r="216" spans="1:14" ht="12.75">
      <c r="A216" s="47" t="s">
        <v>28</v>
      </c>
      <c r="G216" s="6"/>
      <c r="H216" s="6"/>
      <c r="J216" s="29"/>
      <c r="K216" s="29"/>
      <c r="N216" s="36"/>
    </row>
    <row r="217" spans="1:14" ht="38.25">
      <c r="A217" s="68" t="s">
        <v>9</v>
      </c>
      <c r="B217" s="68" t="s">
        <v>53</v>
      </c>
      <c r="C217" s="68" t="s">
        <v>54</v>
      </c>
      <c r="D217" s="68" t="s">
        <v>55</v>
      </c>
      <c r="E217" s="68" t="s">
        <v>56</v>
      </c>
      <c r="F217" s="74" t="s">
        <v>57</v>
      </c>
      <c r="G217" s="68" t="s">
        <v>20</v>
      </c>
      <c r="H217" s="68" t="s">
        <v>19</v>
      </c>
      <c r="I217" s="68"/>
      <c r="J217" s="68"/>
      <c r="K217" s="68"/>
      <c r="N217" s="68"/>
    </row>
    <row r="218" spans="1:14" ht="38.25">
      <c r="A218" s="13">
        <v>1</v>
      </c>
      <c r="B218" s="39" t="s">
        <v>73</v>
      </c>
      <c r="C218" s="13">
        <v>2063</v>
      </c>
      <c r="D218" s="13" t="s">
        <v>10</v>
      </c>
      <c r="E218" s="40">
        <v>0</v>
      </c>
      <c r="F218" s="152" t="s">
        <v>72</v>
      </c>
      <c r="G218" s="34" t="s">
        <v>41</v>
      </c>
      <c r="H218" s="38" t="s">
        <v>13</v>
      </c>
      <c r="I218" s="199"/>
      <c r="J218" s="20"/>
      <c r="K218" s="20"/>
      <c r="N218" s="90"/>
    </row>
    <row r="219" spans="1:14" ht="38.25">
      <c r="A219" s="153">
        <v>2</v>
      </c>
      <c r="B219" s="39" t="s">
        <v>87</v>
      </c>
      <c r="C219" s="13">
        <v>420</v>
      </c>
      <c r="D219" s="13" t="s">
        <v>10</v>
      </c>
      <c r="E219" s="40">
        <v>0</v>
      </c>
      <c r="F219" s="152" t="s">
        <v>72</v>
      </c>
      <c r="G219" s="34" t="s">
        <v>41</v>
      </c>
      <c r="H219" s="38" t="s">
        <v>13</v>
      </c>
      <c r="I219" s="199"/>
      <c r="J219" s="20"/>
      <c r="K219" s="20"/>
      <c r="N219" s="90"/>
    </row>
    <row r="220" spans="1:14" ht="38.25">
      <c r="A220" s="13">
        <v>3</v>
      </c>
      <c r="B220" s="39" t="s">
        <v>88</v>
      </c>
      <c r="C220" s="13">
        <v>313</v>
      </c>
      <c r="D220" s="13" t="s">
        <v>7</v>
      </c>
      <c r="E220" s="40">
        <v>0</v>
      </c>
      <c r="F220" s="152" t="s">
        <v>72</v>
      </c>
      <c r="G220" s="34" t="s">
        <v>41</v>
      </c>
      <c r="H220" s="38" t="s">
        <v>13</v>
      </c>
      <c r="I220" s="199"/>
      <c r="J220" s="20"/>
      <c r="K220" s="20"/>
      <c r="N220" s="36"/>
    </row>
    <row r="221" spans="1:14" ht="25.5">
      <c r="A221" s="13">
        <v>4</v>
      </c>
      <c r="B221" s="39" t="s">
        <v>46</v>
      </c>
      <c r="C221" s="13">
        <v>107</v>
      </c>
      <c r="D221" s="13" t="s">
        <v>7</v>
      </c>
      <c r="E221" s="40">
        <v>0</v>
      </c>
      <c r="F221" s="152" t="s">
        <v>429</v>
      </c>
      <c r="G221" s="206" t="s">
        <v>209</v>
      </c>
      <c r="H221" s="38" t="s">
        <v>13</v>
      </c>
      <c r="I221" s="199"/>
      <c r="J221" s="20"/>
      <c r="K221" s="20"/>
      <c r="N221" s="36"/>
    </row>
    <row r="222" spans="1:11" ht="38.25">
      <c r="A222" s="153">
        <v>5</v>
      </c>
      <c r="B222" s="113" t="s">
        <v>138</v>
      </c>
      <c r="C222" s="56">
        <v>1570</v>
      </c>
      <c r="D222" s="56" t="s">
        <v>7</v>
      </c>
      <c r="E222" s="118">
        <f aca="true" t="shared" si="0" ref="E222:E232">C222*5</f>
        <v>7850</v>
      </c>
      <c r="F222" s="119" t="s">
        <v>72</v>
      </c>
      <c r="G222" s="117" t="s">
        <v>41</v>
      </c>
      <c r="H222" s="116" t="s">
        <v>13</v>
      </c>
      <c r="I222" s="198"/>
      <c r="J222" s="20"/>
      <c r="K222" s="20"/>
    </row>
    <row r="223" spans="1:14" ht="38.25">
      <c r="A223" s="13">
        <v>6</v>
      </c>
      <c r="B223" s="113" t="s">
        <v>139</v>
      </c>
      <c r="C223" s="56">
        <v>16</v>
      </c>
      <c r="D223" s="56" t="s">
        <v>7</v>
      </c>
      <c r="E223" s="118">
        <f t="shared" si="0"/>
        <v>80</v>
      </c>
      <c r="F223" s="119" t="s">
        <v>72</v>
      </c>
      <c r="G223" s="117" t="s">
        <v>41</v>
      </c>
      <c r="H223" s="116" t="s">
        <v>13</v>
      </c>
      <c r="I223" s="198"/>
      <c r="J223" s="20"/>
      <c r="K223" s="20"/>
      <c r="N223" s="68"/>
    </row>
    <row r="224" spans="1:14" ht="38.25">
      <c r="A224" s="13">
        <v>7</v>
      </c>
      <c r="B224" s="113" t="s">
        <v>140</v>
      </c>
      <c r="C224" s="56">
        <v>84</v>
      </c>
      <c r="D224" s="56" t="s">
        <v>7</v>
      </c>
      <c r="E224" s="118">
        <f t="shared" si="0"/>
        <v>420</v>
      </c>
      <c r="F224" s="119" t="s">
        <v>72</v>
      </c>
      <c r="G224" s="117" t="s">
        <v>41</v>
      </c>
      <c r="H224" s="116" t="s">
        <v>13</v>
      </c>
      <c r="I224" s="198"/>
      <c r="J224" s="20"/>
      <c r="K224" s="20"/>
      <c r="N224" s="35"/>
    </row>
    <row r="225" spans="1:14" s="29" customFormat="1" ht="38.25">
      <c r="A225" s="153">
        <v>8</v>
      </c>
      <c r="B225" s="113" t="s">
        <v>141</v>
      </c>
      <c r="C225" s="56">
        <v>22</v>
      </c>
      <c r="D225" s="56" t="s">
        <v>7</v>
      </c>
      <c r="E225" s="118">
        <f t="shared" si="0"/>
        <v>110</v>
      </c>
      <c r="F225" s="119" t="s">
        <v>72</v>
      </c>
      <c r="G225" s="117" t="s">
        <v>41</v>
      </c>
      <c r="H225" s="116" t="s">
        <v>13</v>
      </c>
      <c r="I225" s="198"/>
      <c r="J225" s="20"/>
      <c r="K225" s="20"/>
      <c r="N225" s="124"/>
    </row>
    <row r="226" spans="1:14" s="29" customFormat="1" ht="38.25">
      <c r="A226" s="13">
        <v>9</v>
      </c>
      <c r="B226" s="113" t="s">
        <v>142</v>
      </c>
      <c r="C226" s="56">
        <v>278</v>
      </c>
      <c r="D226" s="56" t="s">
        <v>7</v>
      </c>
      <c r="E226" s="118">
        <f t="shared" si="0"/>
        <v>1390</v>
      </c>
      <c r="F226" s="119" t="s">
        <v>72</v>
      </c>
      <c r="G226" s="117" t="s">
        <v>41</v>
      </c>
      <c r="H226" s="116" t="s">
        <v>13</v>
      </c>
      <c r="I226" s="198"/>
      <c r="J226" s="20"/>
      <c r="K226" s="20"/>
      <c r="N226" s="103"/>
    </row>
    <row r="227" spans="1:14" s="110" customFormat="1" ht="38.25">
      <c r="A227" s="13">
        <v>10</v>
      </c>
      <c r="B227" s="113" t="s">
        <v>143</v>
      </c>
      <c r="C227" s="56">
        <v>6</v>
      </c>
      <c r="D227" s="56" t="s">
        <v>7</v>
      </c>
      <c r="E227" s="118">
        <f t="shared" si="0"/>
        <v>30</v>
      </c>
      <c r="F227" s="119" t="s">
        <v>72</v>
      </c>
      <c r="G227" s="117" t="s">
        <v>41</v>
      </c>
      <c r="H227" s="116" t="s">
        <v>13</v>
      </c>
      <c r="I227" s="198"/>
      <c r="J227" s="20"/>
      <c r="K227" s="31"/>
      <c r="L227" s="195"/>
      <c r="N227" s="112"/>
    </row>
    <row r="228" spans="1:14" s="29" customFormat="1" ht="38.25">
      <c r="A228" s="153">
        <v>11</v>
      </c>
      <c r="B228" s="113" t="s">
        <v>144</v>
      </c>
      <c r="C228" s="56">
        <v>24</v>
      </c>
      <c r="D228" s="56" t="s">
        <v>7</v>
      </c>
      <c r="E228" s="118">
        <f t="shared" si="0"/>
        <v>120</v>
      </c>
      <c r="F228" s="119" t="s">
        <v>72</v>
      </c>
      <c r="G228" s="117" t="s">
        <v>41</v>
      </c>
      <c r="H228" s="116" t="s">
        <v>13</v>
      </c>
      <c r="I228" s="198"/>
      <c r="J228" s="20"/>
      <c r="K228" s="31"/>
      <c r="N228" s="125"/>
    </row>
    <row r="229" spans="1:14" s="29" customFormat="1" ht="38.25">
      <c r="A229" s="13">
        <v>12</v>
      </c>
      <c r="B229" s="113" t="s">
        <v>145</v>
      </c>
      <c r="C229" s="56">
        <v>120</v>
      </c>
      <c r="D229" s="56" t="s">
        <v>7</v>
      </c>
      <c r="E229" s="118">
        <f t="shared" si="0"/>
        <v>600</v>
      </c>
      <c r="F229" s="119" t="s">
        <v>72</v>
      </c>
      <c r="G229" s="117" t="s">
        <v>41</v>
      </c>
      <c r="H229" s="116" t="s">
        <v>13</v>
      </c>
      <c r="I229" s="198"/>
      <c r="J229" s="20"/>
      <c r="K229" s="20"/>
      <c r="N229" s="125"/>
    </row>
    <row r="230" spans="1:14" s="29" customFormat="1" ht="38.25">
      <c r="A230" s="13">
        <v>13</v>
      </c>
      <c r="B230" s="113" t="s">
        <v>146</v>
      </c>
      <c r="C230" s="56">
        <v>3</v>
      </c>
      <c r="D230" s="56" t="s">
        <v>7</v>
      </c>
      <c r="E230" s="118">
        <f t="shared" si="0"/>
        <v>15</v>
      </c>
      <c r="F230" s="119" t="s">
        <v>72</v>
      </c>
      <c r="G230" s="117" t="s">
        <v>41</v>
      </c>
      <c r="H230" s="116" t="s">
        <v>13</v>
      </c>
      <c r="I230" s="198"/>
      <c r="J230" s="20"/>
      <c r="K230" s="20"/>
      <c r="N230" s="125"/>
    </row>
    <row r="231" spans="1:14" s="29" customFormat="1" ht="38.25">
      <c r="A231" s="153">
        <v>14</v>
      </c>
      <c r="B231" s="113" t="s">
        <v>147</v>
      </c>
      <c r="C231" s="56">
        <v>40</v>
      </c>
      <c r="D231" s="56" t="s">
        <v>7</v>
      </c>
      <c r="E231" s="118">
        <f t="shared" si="0"/>
        <v>200</v>
      </c>
      <c r="F231" s="119" t="s">
        <v>72</v>
      </c>
      <c r="G231" s="117" t="s">
        <v>41</v>
      </c>
      <c r="H231" s="116" t="s">
        <v>13</v>
      </c>
      <c r="I231" s="198"/>
      <c r="J231" s="20"/>
      <c r="K231" s="20"/>
      <c r="N231" s="125"/>
    </row>
    <row r="232" spans="1:14" s="29" customFormat="1" ht="38.25">
      <c r="A232" s="13">
        <v>15</v>
      </c>
      <c r="B232" s="113" t="s">
        <v>148</v>
      </c>
      <c r="C232" s="56">
        <v>17</v>
      </c>
      <c r="D232" s="56" t="s">
        <v>7</v>
      </c>
      <c r="E232" s="118">
        <f t="shared" si="0"/>
        <v>85</v>
      </c>
      <c r="F232" s="119" t="s">
        <v>72</v>
      </c>
      <c r="G232" s="117" t="s">
        <v>41</v>
      </c>
      <c r="H232" s="116" t="s">
        <v>13</v>
      </c>
      <c r="I232" s="198"/>
      <c r="J232" s="20"/>
      <c r="K232" s="204"/>
      <c r="N232" s="125"/>
    </row>
    <row r="233" spans="1:14" ht="38.25">
      <c r="A233" s="13">
        <v>16</v>
      </c>
      <c r="B233" s="113" t="s">
        <v>149</v>
      </c>
      <c r="C233" s="56">
        <v>91</v>
      </c>
      <c r="D233" s="56" t="s">
        <v>7</v>
      </c>
      <c r="E233" s="118">
        <f>C233*5</f>
        <v>455</v>
      </c>
      <c r="F233" s="119" t="s">
        <v>72</v>
      </c>
      <c r="G233" s="117" t="s">
        <v>41</v>
      </c>
      <c r="H233" s="116" t="s">
        <v>13</v>
      </c>
      <c r="I233" s="198"/>
      <c r="J233" s="20"/>
      <c r="K233" s="31"/>
      <c r="N233" s="36"/>
    </row>
    <row r="234" spans="1:14" ht="38.25">
      <c r="A234" s="13">
        <v>17</v>
      </c>
      <c r="B234" s="113" t="s">
        <v>463</v>
      </c>
      <c r="C234" s="56">
        <v>7</v>
      </c>
      <c r="D234" s="56"/>
      <c r="E234" s="118">
        <f>C234*5</f>
        <v>35</v>
      </c>
      <c r="F234" s="119" t="s">
        <v>72</v>
      </c>
      <c r="G234" s="117" t="s">
        <v>41</v>
      </c>
      <c r="H234" s="116" t="s">
        <v>13</v>
      </c>
      <c r="I234" s="198"/>
      <c r="J234" s="20"/>
      <c r="K234" s="31"/>
      <c r="N234" s="36"/>
    </row>
    <row r="235" spans="1:14" ht="38.25">
      <c r="A235" s="13">
        <v>18</v>
      </c>
      <c r="B235" s="113" t="s">
        <v>464</v>
      </c>
      <c r="C235" s="56">
        <v>2</v>
      </c>
      <c r="D235" s="56"/>
      <c r="E235" s="118">
        <f>C235*5</f>
        <v>10</v>
      </c>
      <c r="F235" s="119" t="s">
        <v>72</v>
      </c>
      <c r="G235" s="117" t="s">
        <v>41</v>
      </c>
      <c r="H235" s="116" t="s">
        <v>13</v>
      </c>
      <c r="I235" s="198"/>
      <c r="J235" s="20"/>
      <c r="K235" s="31"/>
      <c r="N235" s="36"/>
    </row>
    <row r="236" spans="1:14" ht="38.25">
      <c r="A236" s="13">
        <v>19</v>
      </c>
      <c r="B236" s="113" t="s">
        <v>465</v>
      </c>
      <c r="C236" s="56">
        <v>1342</v>
      </c>
      <c r="D236" s="56"/>
      <c r="E236" s="118">
        <f>C236*5</f>
        <v>6710</v>
      </c>
      <c r="F236" s="119" t="s">
        <v>72</v>
      </c>
      <c r="G236" s="117" t="s">
        <v>41</v>
      </c>
      <c r="H236" s="116" t="s">
        <v>13</v>
      </c>
      <c r="I236" s="198"/>
      <c r="J236" s="20"/>
      <c r="K236" s="31"/>
      <c r="N236" s="36"/>
    </row>
    <row r="237" spans="1:14" ht="38.25">
      <c r="A237" s="13">
        <v>20</v>
      </c>
      <c r="B237" s="113" t="s">
        <v>466</v>
      </c>
      <c r="C237" s="56">
        <v>576</v>
      </c>
      <c r="D237" s="56"/>
      <c r="E237" s="118">
        <f>C237*5</f>
        <v>2880</v>
      </c>
      <c r="F237" s="119" t="s">
        <v>72</v>
      </c>
      <c r="G237" s="117" t="s">
        <v>41</v>
      </c>
      <c r="H237" s="116" t="s">
        <v>13</v>
      </c>
      <c r="I237" s="198"/>
      <c r="J237" s="20"/>
      <c r="K237" s="31"/>
      <c r="N237" s="36"/>
    </row>
    <row r="238" spans="1:14" ht="12.75">
      <c r="A238" s="41"/>
      <c r="B238" s="13"/>
      <c r="C238" s="13"/>
      <c r="D238" s="41" t="s">
        <v>4</v>
      </c>
      <c r="E238" s="42">
        <f>SUM(E218:E237)</f>
        <v>20990</v>
      </c>
      <c r="F238" s="75"/>
      <c r="G238" s="117"/>
      <c r="H238" s="20"/>
      <c r="I238" s="199"/>
      <c r="J238" s="31"/>
      <c r="K238" s="31"/>
      <c r="N238" s="36"/>
    </row>
    <row r="239" spans="1:14" ht="12.75">
      <c r="A239" s="44"/>
      <c r="B239" s="49"/>
      <c r="C239" s="49"/>
      <c r="D239" s="44"/>
      <c r="E239" s="45"/>
      <c r="F239" s="72"/>
      <c r="G239" s="33"/>
      <c r="H239" s="3"/>
      <c r="J239" s="29"/>
      <c r="K239" s="29"/>
      <c r="N239" s="36"/>
    </row>
    <row r="240" spans="1:14" ht="12.75">
      <c r="A240" s="44"/>
      <c r="B240" s="49"/>
      <c r="C240" s="49"/>
      <c r="D240" s="44"/>
      <c r="E240" s="6"/>
      <c r="F240" s="72"/>
      <c r="G240" s="33"/>
      <c r="H240" s="33"/>
      <c r="J240" s="29"/>
      <c r="K240" s="29"/>
      <c r="N240" s="91"/>
    </row>
    <row r="241" spans="1:14" ht="12.75">
      <c r="A241" s="47" t="s">
        <v>459</v>
      </c>
      <c r="B241" s="44"/>
      <c r="C241" s="44"/>
      <c r="D241" s="44"/>
      <c r="E241" s="45"/>
      <c r="F241" s="71"/>
      <c r="G241" s="46"/>
      <c r="H241" s="46"/>
      <c r="I241" s="263"/>
      <c r="N241" s="91"/>
    </row>
    <row r="242" spans="1:14" ht="38.25">
      <c r="A242" s="68" t="s">
        <v>9</v>
      </c>
      <c r="B242" s="68" t="s">
        <v>53</v>
      </c>
      <c r="C242" s="68" t="s">
        <v>54</v>
      </c>
      <c r="D242" s="68" t="s">
        <v>55</v>
      </c>
      <c r="E242" s="68" t="s">
        <v>56</v>
      </c>
      <c r="F242" s="74" t="s">
        <v>57</v>
      </c>
      <c r="G242" s="68" t="s">
        <v>20</v>
      </c>
      <c r="H242" s="68" t="s">
        <v>19</v>
      </c>
      <c r="I242" s="68"/>
      <c r="J242" s="68"/>
      <c r="K242" s="68"/>
      <c r="N242" s="91"/>
    </row>
    <row r="243" spans="1:14" s="195" customFormat="1" ht="63.75">
      <c r="A243" s="215">
        <v>1</v>
      </c>
      <c r="B243" s="203" t="s">
        <v>432</v>
      </c>
      <c r="C243" s="203">
        <v>850</v>
      </c>
      <c r="D243" s="203" t="s">
        <v>7</v>
      </c>
      <c r="E243" s="214">
        <v>8500</v>
      </c>
      <c r="F243" s="225" t="s">
        <v>433</v>
      </c>
      <c r="G243" s="250" t="s">
        <v>209</v>
      </c>
      <c r="H243" s="216"/>
      <c r="I243" s="264"/>
      <c r="J243" s="230"/>
      <c r="K243" s="204"/>
      <c r="N243" s="255"/>
    </row>
    <row r="244" spans="1:14" ht="14.25" customHeight="1">
      <c r="A244" s="41"/>
      <c r="B244" s="41"/>
      <c r="C244" s="41"/>
      <c r="D244" s="41" t="s">
        <v>4</v>
      </c>
      <c r="E244" s="42">
        <f>SUM(E243:E243)</f>
        <v>8500</v>
      </c>
      <c r="F244" s="76"/>
      <c r="G244" s="43"/>
      <c r="H244" s="43"/>
      <c r="I244" s="202"/>
      <c r="J244" s="20"/>
      <c r="K244" s="205"/>
      <c r="N244" s="36"/>
    </row>
    <row r="245" spans="1:9" ht="12.75">
      <c r="A245" s="44"/>
      <c r="B245" s="44"/>
      <c r="C245" s="44"/>
      <c r="D245" s="44"/>
      <c r="E245" s="45"/>
      <c r="F245" s="71"/>
      <c r="G245" s="46"/>
      <c r="H245" s="46"/>
      <c r="I245" s="263"/>
    </row>
    <row r="246" spans="1:14" ht="27.75" customHeight="1">
      <c r="A246" s="47" t="s">
        <v>36</v>
      </c>
      <c r="G246" s="6"/>
      <c r="H246" s="6"/>
      <c r="I246" s="263"/>
      <c r="N246" s="68"/>
    </row>
    <row r="247" spans="1:14" ht="27.75" customHeight="1">
      <c r="A247" s="68" t="s">
        <v>9</v>
      </c>
      <c r="B247" s="68" t="s">
        <v>53</v>
      </c>
      <c r="C247" s="68" t="s">
        <v>54</v>
      </c>
      <c r="D247" s="68" t="s">
        <v>55</v>
      </c>
      <c r="E247" s="68" t="s">
        <v>56</v>
      </c>
      <c r="F247" s="74" t="s">
        <v>57</v>
      </c>
      <c r="G247" s="68" t="s">
        <v>20</v>
      </c>
      <c r="H247" s="68" t="s">
        <v>19</v>
      </c>
      <c r="I247" s="68"/>
      <c r="J247" s="68"/>
      <c r="K247" s="68"/>
      <c r="N247" s="90"/>
    </row>
    <row r="248" spans="1:14" s="110" customFormat="1" ht="38.25">
      <c r="A248" s="56">
        <v>1</v>
      </c>
      <c r="B248" s="113" t="s">
        <v>74</v>
      </c>
      <c r="C248" s="56">
        <v>40</v>
      </c>
      <c r="D248" s="56" t="s">
        <v>37</v>
      </c>
      <c r="E248" s="114">
        <v>0</v>
      </c>
      <c r="F248" s="115" t="s">
        <v>66</v>
      </c>
      <c r="G248" s="117" t="s">
        <v>41</v>
      </c>
      <c r="H248" s="116" t="s">
        <v>13</v>
      </c>
      <c r="I248" s="202"/>
      <c r="J248" s="20"/>
      <c r="K248" s="20"/>
      <c r="L248" s="195"/>
      <c r="N248" s="111"/>
    </row>
    <row r="249" spans="1:14" ht="12.75">
      <c r="A249" s="41"/>
      <c r="B249" s="13"/>
      <c r="C249" s="13"/>
      <c r="D249" s="41" t="s">
        <v>4</v>
      </c>
      <c r="E249" s="42">
        <f>SUM(E248:E248)</f>
        <v>0</v>
      </c>
      <c r="F249" s="75"/>
      <c r="G249" s="38"/>
      <c r="H249" s="20"/>
      <c r="I249" s="202"/>
      <c r="J249" s="20"/>
      <c r="K249" s="20"/>
      <c r="N249" s="36"/>
    </row>
    <row r="250" spans="1:14" ht="12.75">
      <c r="A250" s="44"/>
      <c r="B250" s="49"/>
      <c r="C250" s="49"/>
      <c r="D250" s="44"/>
      <c r="E250" s="45"/>
      <c r="F250" s="72"/>
      <c r="G250" s="33"/>
      <c r="H250" s="3"/>
      <c r="I250" s="263"/>
      <c r="N250" s="36"/>
    </row>
    <row r="251" spans="1:14" ht="27.75" customHeight="1">
      <c r="A251" s="47" t="s">
        <v>25</v>
      </c>
      <c r="G251" s="6"/>
      <c r="H251" s="6"/>
      <c r="I251" s="263"/>
      <c r="N251" s="68"/>
    </row>
    <row r="252" spans="1:14" ht="27.75" customHeight="1">
      <c r="A252" s="68" t="s">
        <v>9</v>
      </c>
      <c r="B252" s="68" t="s">
        <v>53</v>
      </c>
      <c r="C252" s="68" t="s">
        <v>54</v>
      </c>
      <c r="D252" s="68" t="s">
        <v>55</v>
      </c>
      <c r="E252" s="68" t="s">
        <v>56</v>
      </c>
      <c r="F252" s="74" t="s">
        <v>57</v>
      </c>
      <c r="G252" s="68" t="s">
        <v>20</v>
      </c>
      <c r="H252" s="68" t="s">
        <v>19</v>
      </c>
      <c r="I252" s="68"/>
      <c r="J252" s="68"/>
      <c r="K252" s="68"/>
      <c r="N252" s="90"/>
    </row>
    <row r="253" spans="1:14" s="110" customFormat="1" ht="25.5">
      <c r="A253" s="56">
        <v>1</v>
      </c>
      <c r="B253" s="113" t="s">
        <v>450</v>
      </c>
      <c r="C253" s="56">
        <v>450</v>
      </c>
      <c r="D253" s="56" t="s">
        <v>37</v>
      </c>
      <c r="E253" s="114">
        <v>0</v>
      </c>
      <c r="F253" s="115" t="s">
        <v>451</v>
      </c>
      <c r="G253" s="117" t="s">
        <v>41</v>
      </c>
      <c r="H253" s="116" t="s">
        <v>13</v>
      </c>
      <c r="I253" s="202"/>
      <c r="J253" s="152"/>
      <c r="K253" s="20"/>
      <c r="L253" s="195"/>
      <c r="N253" s="111"/>
    </row>
    <row r="254" spans="1:14" ht="12.75">
      <c r="A254" s="41"/>
      <c r="B254" s="13"/>
      <c r="C254" s="13"/>
      <c r="D254" s="41" t="s">
        <v>4</v>
      </c>
      <c r="E254" s="42">
        <f>SUM(E253:E253)</f>
        <v>0</v>
      </c>
      <c r="F254" s="75"/>
      <c r="G254" s="38"/>
      <c r="H254" s="20"/>
      <c r="I254" s="202"/>
      <c r="J254" s="20"/>
      <c r="K254" s="20"/>
      <c r="N254" s="36"/>
    </row>
    <row r="255" spans="1:14" ht="12.75">
      <c r="A255" s="44"/>
      <c r="B255" s="49"/>
      <c r="C255" s="49"/>
      <c r="D255" s="44"/>
      <c r="E255" s="45"/>
      <c r="F255" s="72"/>
      <c r="G255" s="33"/>
      <c r="H255" s="3"/>
      <c r="I255" s="263"/>
      <c r="N255" s="36"/>
    </row>
    <row r="256" spans="1:14" ht="27.75" customHeight="1">
      <c r="A256" s="47" t="s">
        <v>322</v>
      </c>
      <c r="G256" s="6"/>
      <c r="H256" s="6"/>
      <c r="I256" s="263"/>
      <c r="N256" s="68"/>
    </row>
    <row r="257" spans="1:14" ht="27.75" customHeight="1">
      <c r="A257" s="68" t="s">
        <v>9</v>
      </c>
      <c r="B257" s="68" t="s">
        <v>53</v>
      </c>
      <c r="C257" s="68" t="s">
        <v>54</v>
      </c>
      <c r="D257" s="68" t="s">
        <v>55</v>
      </c>
      <c r="E257" s="68" t="s">
        <v>56</v>
      </c>
      <c r="F257" s="74" t="s">
        <v>57</v>
      </c>
      <c r="G257" s="68" t="s">
        <v>20</v>
      </c>
      <c r="H257" s="68" t="s">
        <v>19</v>
      </c>
      <c r="I257" s="68"/>
      <c r="J257" s="68"/>
      <c r="K257" s="68"/>
      <c r="N257" s="90"/>
    </row>
    <row r="258" spans="1:14" s="110" customFormat="1" ht="25.5">
      <c r="A258" s="56">
        <v>1</v>
      </c>
      <c r="B258" s="113" t="s">
        <v>325</v>
      </c>
      <c r="C258" s="56">
        <v>102</v>
      </c>
      <c r="D258" s="56" t="s">
        <v>316</v>
      </c>
      <c r="E258" s="114">
        <v>2040</v>
      </c>
      <c r="F258" s="115" t="s">
        <v>326</v>
      </c>
      <c r="G258" s="117" t="s">
        <v>41</v>
      </c>
      <c r="H258" s="116" t="s">
        <v>2</v>
      </c>
      <c r="I258" s="202"/>
      <c r="J258" s="20"/>
      <c r="K258" s="20"/>
      <c r="L258" s="195"/>
      <c r="N258" s="111"/>
    </row>
    <row r="259" spans="1:14" ht="12.75">
      <c r="A259" s="41"/>
      <c r="B259" s="13"/>
      <c r="C259" s="13"/>
      <c r="D259" s="41" t="s">
        <v>4</v>
      </c>
      <c r="E259" s="42">
        <f>SUM(E258:E258)</f>
        <v>2040</v>
      </c>
      <c r="F259" s="75"/>
      <c r="G259" s="38"/>
      <c r="H259" s="20"/>
      <c r="I259" s="202"/>
      <c r="J259" s="20"/>
      <c r="K259" s="20"/>
      <c r="N259" s="36"/>
    </row>
    <row r="260" spans="1:14" ht="12.75">
      <c r="A260" s="44"/>
      <c r="B260" s="44"/>
      <c r="C260" s="44"/>
      <c r="D260" s="44"/>
      <c r="E260" s="45"/>
      <c r="F260" s="71"/>
      <c r="G260" s="46"/>
      <c r="H260" s="46"/>
      <c r="N260" s="92"/>
    </row>
    <row r="261" spans="1:9" ht="12.75">
      <c r="A261" s="44"/>
      <c r="B261" s="49"/>
      <c r="C261" s="49"/>
      <c r="D261" s="44"/>
      <c r="E261" s="6"/>
      <c r="F261" s="72"/>
      <c r="G261" s="33"/>
      <c r="H261" s="33"/>
      <c r="I261" s="197"/>
    </row>
    <row r="262" spans="1:9" ht="12.75">
      <c r="A262" s="51" t="s">
        <v>340</v>
      </c>
      <c r="B262" s="99"/>
      <c r="C262" s="51"/>
      <c r="D262" s="51"/>
      <c r="E262" s="100">
        <f>+E72+E97+E107+E130+E149+E206+E214+E238+E244+E249++E254+E259</f>
        <v>170894.56</v>
      </c>
      <c r="G262" s="19"/>
      <c r="I262" s="197"/>
    </row>
    <row r="263" spans="1:8" ht="12.75">
      <c r="A263" s="52"/>
      <c r="B263" s="53" t="s">
        <v>17</v>
      </c>
      <c r="C263" s="53"/>
      <c r="D263" s="53"/>
      <c r="E263" s="19">
        <v>168742.85</v>
      </c>
      <c r="F263" s="69"/>
      <c r="G263" s="19"/>
      <c r="H263" s="19"/>
    </row>
    <row r="264" spans="1:9" ht="12.75">
      <c r="A264" s="52"/>
      <c r="B264" s="53" t="s">
        <v>14</v>
      </c>
      <c r="C264" s="53"/>
      <c r="D264" s="53"/>
      <c r="E264" s="19">
        <v>2151.71</v>
      </c>
      <c r="F264" s="69"/>
      <c r="G264" s="19"/>
      <c r="H264" s="19"/>
      <c r="I264" s="263"/>
    </row>
    <row r="265" spans="1:8" ht="12.75">
      <c r="A265" s="52"/>
      <c r="B265" s="53"/>
      <c r="C265" s="53"/>
      <c r="D265" s="53"/>
      <c r="E265" s="19"/>
      <c r="F265" s="69"/>
      <c r="G265" s="19"/>
      <c r="H265" s="19"/>
    </row>
    <row r="266" spans="1:8" ht="12.75">
      <c r="A266" s="52"/>
      <c r="B266" s="53"/>
      <c r="C266" s="53"/>
      <c r="D266" s="53"/>
      <c r="E266" s="19"/>
      <c r="F266" s="69"/>
      <c r="G266" s="19"/>
      <c r="H266" s="19"/>
    </row>
    <row r="267" spans="1:8" ht="12.75">
      <c r="A267" s="52"/>
      <c r="B267" s="53"/>
      <c r="C267" s="53"/>
      <c r="D267" s="53"/>
      <c r="E267" s="19"/>
      <c r="F267" s="69"/>
      <c r="G267" s="19"/>
      <c r="H267" s="19"/>
    </row>
    <row r="268" spans="1:8" ht="12.75">
      <c r="A268" s="325"/>
      <c r="B268" s="325"/>
      <c r="C268" s="325"/>
      <c r="D268" s="325"/>
      <c r="E268" s="208"/>
      <c r="F268" s="209"/>
      <c r="G268" s="19"/>
      <c r="H268" s="19"/>
    </row>
    <row r="269" spans="1:8" ht="12.75">
      <c r="A269" s="210"/>
      <c r="B269" s="211"/>
      <c r="C269" s="210"/>
      <c r="D269" s="210"/>
      <c r="E269" s="208"/>
      <c r="F269" s="209"/>
      <c r="G269" s="19"/>
      <c r="H269" s="19"/>
    </row>
    <row r="270" spans="1:8" ht="12.75">
      <c r="A270" s="212"/>
      <c r="B270" s="210"/>
      <c r="C270" s="210"/>
      <c r="D270" s="210"/>
      <c r="E270" s="208"/>
      <c r="F270" s="209"/>
      <c r="G270" s="19"/>
      <c r="H270" s="19"/>
    </row>
    <row r="271" spans="1:8" ht="13.5" thickBot="1">
      <c r="A271" s="19"/>
      <c r="B271" s="19"/>
      <c r="C271" s="19"/>
      <c r="D271" s="19"/>
      <c r="E271" s="19"/>
      <c r="F271" s="71"/>
      <c r="G271" s="46"/>
      <c r="H271" s="46"/>
    </row>
    <row r="272" spans="1:8" ht="15" thickBot="1">
      <c r="A272" s="319" t="s">
        <v>97</v>
      </c>
      <c r="B272" s="320"/>
      <c r="C272" s="320"/>
      <c r="D272" s="320"/>
      <c r="E272" s="320"/>
      <c r="F272" s="320"/>
      <c r="G272" s="320"/>
      <c r="H272" s="321"/>
    </row>
    <row r="273" spans="1:8" ht="12.75">
      <c r="A273" s="36"/>
      <c r="B273" s="36"/>
      <c r="C273" s="36"/>
      <c r="D273" s="36"/>
      <c r="E273" s="36"/>
      <c r="F273" s="71"/>
      <c r="G273" s="36"/>
      <c r="H273" s="36"/>
    </row>
    <row r="274" ht="12.75">
      <c r="A274" s="37"/>
    </row>
    <row r="275" spans="1:11" ht="51">
      <c r="A275" s="68" t="s">
        <v>9</v>
      </c>
      <c r="B275" s="68" t="s">
        <v>113</v>
      </c>
      <c r="C275" s="68" t="s">
        <v>96</v>
      </c>
      <c r="D275" s="68" t="s">
        <v>55</v>
      </c>
      <c r="E275" s="68" t="s">
        <v>56</v>
      </c>
      <c r="F275" s="74" t="s">
        <v>57</v>
      </c>
      <c r="G275" s="68" t="s">
        <v>20</v>
      </c>
      <c r="H275" s="68" t="s">
        <v>19</v>
      </c>
      <c r="I275" s="68"/>
      <c r="J275" s="68"/>
      <c r="K275" s="68"/>
    </row>
    <row r="276" spans="1:11" ht="76.5">
      <c r="A276" s="101">
        <v>1</v>
      </c>
      <c r="B276" s="109" t="s">
        <v>156</v>
      </c>
      <c r="C276" s="101">
        <v>522.2</v>
      </c>
      <c r="D276" s="101" t="s">
        <v>152</v>
      </c>
      <c r="E276" s="143">
        <v>0</v>
      </c>
      <c r="F276" s="101" t="s">
        <v>157</v>
      </c>
      <c r="G276" s="117" t="s">
        <v>41</v>
      </c>
      <c r="H276" s="101" t="s">
        <v>13</v>
      </c>
      <c r="I276" s="258"/>
      <c r="J276" s="20"/>
      <c r="K276" s="20"/>
    </row>
    <row r="277" spans="1:11" ht="38.25">
      <c r="A277" s="101">
        <v>2</v>
      </c>
      <c r="B277" s="109" t="s">
        <v>348</v>
      </c>
      <c r="C277" s="101"/>
      <c r="D277" s="101" t="s">
        <v>347</v>
      </c>
      <c r="E277" s="159">
        <v>187169.21</v>
      </c>
      <c r="F277" s="101" t="s">
        <v>346</v>
      </c>
      <c r="G277" s="117" t="s">
        <v>41</v>
      </c>
      <c r="H277" s="101" t="s">
        <v>13</v>
      </c>
      <c r="I277" s="258"/>
      <c r="J277" s="20"/>
      <c r="K277" s="20"/>
    </row>
    <row r="278" spans="1:11" ht="38.25">
      <c r="A278" s="101">
        <v>3</v>
      </c>
      <c r="B278" s="101"/>
      <c r="C278" s="101"/>
      <c r="D278" s="20" t="s">
        <v>457</v>
      </c>
      <c r="E278" s="159">
        <v>11000</v>
      </c>
      <c r="F278" s="101" t="s">
        <v>456</v>
      </c>
      <c r="G278" s="117" t="s">
        <v>209</v>
      </c>
      <c r="H278" s="101" t="s">
        <v>13</v>
      </c>
      <c r="I278" s="258"/>
      <c r="J278" s="20"/>
      <c r="K278" s="20"/>
    </row>
    <row r="279" spans="1:9" ht="12.75">
      <c r="A279" s="51" t="s">
        <v>458</v>
      </c>
      <c r="B279" s="54"/>
      <c r="C279" s="54"/>
      <c r="D279" s="54"/>
      <c r="E279" s="233">
        <f>E276+E277+E278</f>
        <v>198169.21</v>
      </c>
      <c r="I279" s="201"/>
    </row>
    <row r="280" spans="1:9" ht="12.75">
      <c r="A280" s="44"/>
      <c r="B280" s="53" t="s">
        <v>33</v>
      </c>
      <c r="C280" s="53"/>
      <c r="D280" s="53"/>
      <c r="E280" s="42">
        <f>E277</f>
        <v>187169.21</v>
      </c>
      <c r="F280" s="70"/>
      <c r="G280" s="53"/>
      <c r="H280" s="3"/>
      <c r="I280" s="259"/>
    </row>
    <row r="281" spans="1:9" ht="12.75">
      <c r="A281" s="44"/>
      <c r="B281" s="53" t="s">
        <v>467</v>
      </c>
      <c r="C281" s="44"/>
      <c r="D281" s="44"/>
      <c r="E281" s="45">
        <v>11000</v>
      </c>
      <c r="F281" s="71"/>
      <c r="G281" s="46"/>
      <c r="H281" s="3"/>
      <c r="I281" s="201"/>
    </row>
    <row r="282" spans="1:9" ht="12.75">
      <c r="A282" s="19"/>
      <c r="B282" s="19"/>
      <c r="I282" s="201"/>
    </row>
    <row r="283" spans="1:9" ht="12.75">
      <c r="A283" s="3" t="s">
        <v>364</v>
      </c>
      <c r="B283" s="53" t="s">
        <v>367</v>
      </c>
      <c r="F283" s="306" t="s">
        <v>29</v>
      </c>
      <c r="G283" s="306"/>
      <c r="I283" s="201"/>
    </row>
    <row r="284" spans="1:8" ht="12.75">
      <c r="A284" s="3" t="s">
        <v>365</v>
      </c>
      <c r="B284" s="160" t="s">
        <v>371</v>
      </c>
      <c r="F284" s="314" t="s">
        <v>30</v>
      </c>
      <c r="G284" s="314"/>
      <c r="H284" s="3"/>
    </row>
    <row r="285" spans="6:8" ht="12.75">
      <c r="F285" s="314" t="s">
        <v>369</v>
      </c>
      <c r="G285" s="314"/>
      <c r="H285" s="55"/>
    </row>
    <row r="287" ht="12.75">
      <c r="E287" s="18"/>
    </row>
  </sheetData>
  <sheetProtection/>
  <mergeCells count="15">
    <mergeCell ref="F285:G285"/>
    <mergeCell ref="F284:G284"/>
    <mergeCell ref="A3:H3"/>
    <mergeCell ref="A5:H5"/>
    <mergeCell ref="A272:H272"/>
    <mergeCell ref="E111:E113"/>
    <mergeCell ref="A268:D268"/>
    <mergeCell ref="C49:C52"/>
    <mergeCell ref="F28:F31"/>
    <mergeCell ref="A1:H1"/>
    <mergeCell ref="F283:G283"/>
    <mergeCell ref="I138:J138"/>
    <mergeCell ref="C124:C125"/>
    <mergeCell ref="E124:E125"/>
    <mergeCell ref="E28:E31"/>
  </mergeCells>
  <printOptions/>
  <pageMargins left="0.5905511811023623" right="0.6692913385826772" top="0.3937007874015748" bottom="0.35433070866141736" header="0.15748031496062992" footer="0"/>
  <pageSetup fitToHeight="3" horizontalDpi="600" verticalDpi="600" orientation="portrait" paperSize="9" scale="50" r:id="rId1"/>
  <headerFooter alignWithMargins="0">
    <oddFooter>&amp;CStran &amp;P od &amp;N</oddFooter>
  </headerFooter>
  <rowBreaks count="2" manualBreakCount="2">
    <brk id="240" max="7" man="1"/>
    <brk id="2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8.375" style="0" customWidth="1"/>
    <col min="2" max="2" width="29.75390625" style="0" customWidth="1"/>
    <col min="3" max="3" width="27.625" style="0" customWidth="1"/>
    <col min="4" max="4" width="16.625" style="0" customWidth="1"/>
    <col min="5" max="5" width="21.125" style="0" customWidth="1"/>
  </cols>
  <sheetData>
    <row r="1" spans="1:6" ht="27" customHeight="1">
      <c r="A1" s="305" t="s">
        <v>372</v>
      </c>
      <c r="B1" s="305"/>
      <c r="C1" s="305"/>
      <c r="D1" s="305"/>
      <c r="E1" s="305"/>
      <c r="F1" s="305"/>
    </row>
    <row r="2" spans="1:6" ht="12.75">
      <c r="A2" s="36"/>
      <c r="B2" s="36"/>
      <c r="C2" s="36"/>
      <c r="D2" s="36"/>
      <c r="E2" s="71"/>
      <c r="F2" s="36"/>
    </row>
    <row r="3" spans="1:6" ht="15">
      <c r="A3" s="315" t="s">
        <v>302</v>
      </c>
      <c r="B3" s="315"/>
      <c r="C3" s="315"/>
      <c r="D3" s="315"/>
      <c r="E3" s="315"/>
      <c r="F3" s="315"/>
    </row>
    <row r="4" spans="1:6" ht="15">
      <c r="A4" s="93"/>
      <c r="B4" s="93"/>
      <c r="C4" s="93"/>
      <c r="D4" s="93"/>
      <c r="E4" s="93"/>
      <c r="F4" s="93"/>
    </row>
    <row r="5" spans="1:6" ht="15">
      <c r="A5" s="94"/>
      <c r="B5" s="94"/>
      <c r="C5" s="95"/>
      <c r="D5" s="95"/>
      <c r="E5" s="96"/>
      <c r="F5" s="95"/>
    </row>
    <row r="6" spans="1:6" ht="12.75">
      <c r="A6" s="37" t="s">
        <v>23</v>
      </c>
      <c r="B6" s="1"/>
      <c r="C6" s="1"/>
      <c r="D6" s="1"/>
      <c r="E6" s="73"/>
      <c r="F6" s="6"/>
    </row>
    <row r="7" spans="1:6" ht="25.5">
      <c r="A7" s="68" t="s">
        <v>9</v>
      </c>
      <c r="B7" s="68" t="s">
        <v>93</v>
      </c>
      <c r="C7" s="68" t="s">
        <v>94</v>
      </c>
      <c r="D7" s="68" t="s">
        <v>95</v>
      </c>
      <c r="E7" s="74" t="s">
        <v>57</v>
      </c>
      <c r="F7" s="68" t="s">
        <v>19</v>
      </c>
    </row>
    <row r="8" spans="1:6" ht="25.5">
      <c r="A8" s="80">
        <v>1</v>
      </c>
      <c r="B8" s="80" t="s">
        <v>184</v>
      </c>
      <c r="C8" s="80" t="s">
        <v>342</v>
      </c>
      <c r="D8" s="102">
        <v>17520</v>
      </c>
      <c r="E8" s="134" t="s">
        <v>185</v>
      </c>
      <c r="F8" s="80"/>
    </row>
    <row r="9" spans="1:6" ht="38.25">
      <c r="A9" s="80">
        <v>2</v>
      </c>
      <c r="B9" s="80" t="s">
        <v>341</v>
      </c>
      <c r="C9" s="80" t="s">
        <v>342</v>
      </c>
      <c r="D9" s="102">
        <v>20000</v>
      </c>
      <c r="E9" s="134" t="s">
        <v>343</v>
      </c>
      <c r="F9" s="80"/>
    </row>
    <row r="10" spans="3:4" ht="12.75">
      <c r="C10" t="s">
        <v>69</v>
      </c>
      <c r="D10" s="157">
        <f>D8+D9</f>
        <v>37520</v>
      </c>
    </row>
    <row r="12" ht="18" customHeight="1"/>
    <row r="13" spans="1:7" ht="12.75">
      <c r="A13" s="3" t="s">
        <v>364</v>
      </c>
      <c r="B13" s="53" t="s">
        <v>368</v>
      </c>
      <c r="C13" s="1"/>
      <c r="D13" s="306" t="s">
        <v>29</v>
      </c>
      <c r="E13" s="306"/>
      <c r="F13" s="306"/>
      <c r="G13" s="306"/>
    </row>
    <row r="14" spans="1:7" ht="12.75">
      <c r="A14" s="3" t="s">
        <v>365</v>
      </c>
      <c r="B14" s="161" t="s">
        <v>371</v>
      </c>
      <c r="C14" s="1"/>
      <c r="D14" s="314" t="s">
        <v>30</v>
      </c>
      <c r="E14" s="314"/>
      <c r="F14" s="314"/>
      <c r="G14" s="314"/>
    </row>
    <row r="15" spans="1:7" ht="12.75">
      <c r="A15" s="1"/>
      <c r="B15" s="1"/>
      <c r="C15" s="1"/>
      <c r="D15" s="314" t="s">
        <v>369</v>
      </c>
      <c r="E15" s="314"/>
      <c r="F15" s="314"/>
      <c r="G15" s="314"/>
    </row>
    <row r="16" spans="1:7" ht="12.75">
      <c r="A16" s="1"/>
      <c r="B16" s="1"/>
      <c r="C16" s="1"/>
      <c r="D16" s="1"/>
      <c r="E16" s="1"/>
      <c r="F16" s="73"/>
      <c r="G16" s="1"/>
    </row>
  </sheetData>
  <sheetProtection/>
  <mergeCells count="8">
    <mergeCell ref="A1:F1"/>
    <mergeCell ref="A3:F3"/>
    <mergeCell ref="D13:E13"/>
    <mergeCell ref="D14:E14"/>
    <mergeCell ref="D15:E15"/>
    <mergeCell ref="F13:G13"/>
    <mergeCell ref="F14:G14"/>
    <mergeCell ref="F15:G15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20.00390625" style="0" customWidth="1"/>
    <col min="3" max="3" width="16.625" style="0" customWidth="1"/>
    <col min="4" max="4" width="17.125" style="0" customWidth="1"/>
    <col min="5" max="5" width="36.125" style="0" customWidth="1"/>
    <col min="6" max="6" width="19.75390625" style="0" customWidth="1"/>
  </cols>
  <sheetData>
    <row r="1" spans="1:6" ht="43.5" customHeight="1">
      <c r="A1" s="305" t="s">
        <v>373</v>
      </c>
      <c r="B1" s="305"/>
      <c r="C1" s="305"/>
      <c r="D1" s="305"/>
      <c r="E1" s="305"/>
      <c r="F1" s="305"/>
    </row>
    <row r="2" spans="1:6" ht="12.75">
      <c r="A2" s="36"/>
      <c r="B2" s="36"/>
      <c r="C2" s="36"/>
      <c r="D2" s="36"/>
      <c r="E2" s="71"/>
      <c r="F2" s="36"/>
    </row>
    <row r="3" spans="1:6" ht="15">
      <c r="A3" s="315" t="s">
        <v>344</v>
      </c>
      <c r="B3" s="315"/>
      <c r="C3" s="315"/>
      <c r="D3" s="315"/>
      <c r="E3" s="315"/>
      <c r="F3" s="315"/>
    </row>
    <row r="4" spans="1:6" ht="15">
      <c r="A4" s="93"/>
      <c r="B4" s="93"/>
      <c r="C4" s="93"/>
      <c r="D4" s="93"/>
      <c r="E4" s="93"/>
      <c r="F4" s="93"/>
    </row>
    <row r="5" spans="1:6" ht="15">
      <c r="A5" s="94"/>
      <c r="B5" s="94"/>
      <c r="C5" s="95"/>
      <c r="D5" s="95"/>
      <c r="E5" s="96"/>
      <c r="F5" s="95"/>
    </row>
    <row r="6" spans="1:6" ht="12.75">
      <c r="A6" s="37" t="s">
        <v>23</v>
      </c>
      <c r="B6" s="1"/>
      <c r="C6" s="1"/>
      <c r="D6" s="1"/>
      <c r="E6" s="73"/>
      <c r="F6" s="6"/>
    </row>
    <row r="7" spans="1:6" ht="25.5">
      <c r="A7" s="68" t="s">
        <v>9</v>
      </c>
      <c r="B7" s="68" t="s">
        <v>93</v>
      </c>
      <c r="C7" s="68" t="s">
        <v>94</v>
      </c>
      <c r="D7" s="68" t="s">
        <v>95</v>
      </c>
      <c r="E7" s="74" t="s">
        <v>57</v>
      </c>
      <c r="F7" s="68" t="s">
        <v>19</v>
      </c>
    </row>
    <row r="8" spans="1:6" ht="12.75">
      <c r="A8" s="80">
        <v>1</v>
      </c>
      <c r="B8" s="80" t="s">
        <v>184</v>
      </c>
      <c r="C8" s="80" t="s">
        <v>342</v>
      </c>
      <c r="D8" s="102">
        <v>2868.85</v>
      </c>
      <c r="E8" s="158" t="s">
        <v>345</v>
      </c>
      <c r="F8" s="80"/>
    </row>
    <row r="9" spans="1:6" ht="12.75">
      <c r="A9" s="80"/>
      <c r="B9" s="80"/>
      <c r="C9" s="80"/>
      <c r="D9" s="102"/>
      <c r="E9" s="80"/>
      <c r="F9" s="80"/>
    </row>
    <row r="10" spans="3:4" ht="12.75">
      <c r="C10" t="s">
        <v>69</v>
      </c>
      <c r="D10" s="157">
        <f>D8</f>
        <v>2868.85</v>
      </c>
    </row>
    <row r="13" spans="1:7" ht="12.75">
      <c r="A13" s="3" t="s">
        <v>364</v>
      </c>
      <c r="B13" s="53" t="s">
        <v>370</v>
      </c>
      <c r="C13" s="1"/>
      <c r="D13" s="306" t="s">
        <v>29</v>
      </c>
      <c r="E13" s="306"/>
      <c r="F13" s="306"/>
      <c r="G13" s="306"/>
    </row>
    <row r="14" spans="1:7" ht="12.75">
      <c r="A14" s="3" t="s">
        <v>365</v>
      </c>
      <c r="B14" s="161" t="s">
        <v>371</v>
      </c>
      <c r="C14" s="1"/>
      <c r="D14" s="314" t="s">
        <v>30</v>
      </c>
      <c r="E14" s="314"/>
      <c r="F14" s="314"/>
      <c r="G14" s="314"/>
    </row>
    <row r="15" spans="1:7" ht="12.75">
      <c r="A15" s="1"/>
      <c r="B15" s="1"/>
      <c r="C15" s="1"/>
      <c r="D15" s="314" t="s">
        <v>369</v>
      </c>
      <c r="E15" s="314"/>
      <c r="F15" s="314"/>
      <c r="G15" s="314"/>
    </row>
  </sheetData>
  <sheetProtection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" right="0.5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Veronika</cp:lastModifiedBy>
  <cp:lastPrinted>2016-06-06T11:18:40Z</cp:lastPrinted>
  <dcterms:created xsi:type="dcterms:W3CDTF">2006-10-03T11:16:25Z</dcterms:created>
  <dcterms:modified xsi:type="dcterms:W3CDTF">2016-06-06T12:51:00Z</dcterms:modified>
  <cp:category/>
  <cp:version/>
  <cp:contentType/>
  <cp:contentStatus/>
</cp:coreProperties>
</file>